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00009537\Desktop\"/>
    </mc:Choice>
  </mc:AlternateContent>
  <xr:revisionPtr revIDLastSave="0" documentId="13_ncr:1_{8DD4E1BB-B8BB-4933-8459-24503008454D}" xr6:coauthVersionLast="36" xr6:coauthVersionMax="36" xr10:uidLastSave="{00000000-0000-0000-0000-000000000000}"/>
  <bookViews>
    <workbookView xWindow="0" yWindow="0" windowWidth="14550" windowHeight="10005" activeTab="1" xr2:uid="{BD530801-7477-45F4-947D-76F6D798E342}"/>
  </bookViews>
  <sheets>
    <sheet name="水道料金比較計算シート（掲載案）" sheetId="2" r:id="rId1"/>
    <sheet name="水道料金比較計算シート（掲載案） HP掲載用" sheetId="3" r:id="rId2"/>
    <sheet name="Sheet1" sheetId="1" r:id="rId3"/>
  </sheets>
  <definedNames>
    <definedName name="_xlnm.Print_Area" localSheetId="0">'水道料金比較計算シート（掲載案）'!$B$1:$K$25</definedName>
    <definedName name="_xlnm.Print_Area" localSheetId="1">'水道料金比較計算シート（掲載案） HP掲載用'!$B$1:$K$25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3" i="3" l="1"/>
  <c r="U52" i="3"/>
  <c r="V51" i="3"/>
  <c r="T51" i="3" s="1"/>
  <c r="U51" i="3"/>
  <c r="V50" i="3"/>
  <c r="T50" i="3" s="1"/>
  <c r="U50" i="3"/>
  <c r="U49" i="3"/>
  <c r="T49" i="3"/>
  <c r="U46" i="3"/>
  <c r="U45" i="3"/>
  <c r="U44" i="3"/>
  <c r="V43" i="3"/>
  <c r="V44" i="3" s="1"/>
  <c r="U43" i="3"/>
  <c r="T43" i="3"/>
  <c r="U42" i="3"/>
  <c r="T42" i="3"/>
  <c r="X39" i="3"/>
  <c r="U39" i="3"/>
  <c r="U38" i="3"/>
  <c r="X37" i="3"/>
  <c r="V37" i="3"/>
  <c r="V38" i="3" s="1"/>
  <c r="U37" i="3"/>
  <c r="V36" i="3"/>
  <c r="U36" i="3"/>
  <c r="T36" i="3"/>
  <c r="U35" i="3"/>
  <c r="T35" i="3"/>
  <c r="U31" i="3"/>
  <c r="S31" i="3"/>
  <c r="U30" i="3"/>
  <c r="S30" i="3"/>
  <c r="U29" i="3"/>
  <c r="S29" i="3"/>
  <c r="U28" i="3"/>
  <c r="S28" i="3"/>
  <c r="U27" i="3"/>
  <c r="S27" i="3"/>
  <c r="U26" i="3"/>
  <c r="S26" i="3"/>
  <c r="U25" i="3"/>
  <c r="S25" i="3"/>
  <c r="U24" i="3"/>
  <c r="S24" i="3"/>
  <c r="W19" i="3"/>
  <c r="V19" i="3"/>
  <c r="W18" i="3"/>
  <c r="X38" i="3" s="1"/>
  <c r="V18" i="3"/>
  <c r="W17" i="3"/>
  <c r="V17" i="3"/>
  <c r="W16" i="3"/>
  <c r="X36" i="3" s="1"/>
  <c r="V16" i="3"/>
  <c r="W15" i="3"/>
  <c r="X35" i="3" s="1"/>
  <c r="V15" i="3"/>
  <c r="P15" i="3"/>
  <c r="P19" i="3" s="1"/>
  <c r="C19" i="3" s="1"/>
  <c r="S12" i="3"/>
  <c r="S11" i="3"/>
  <c r="S10" i="3"/>
  <c r="S9" i="3"/>
  <c r="S8" i="3"/>
  <c r="S7" i="3"/>
  <c r="S6" i="3"/>
  <c r="S5" i="3"/>
  <c r="P5" i="3"/>
  <c r="P9" i="3" s="1"/>
  <c r="C21" i="3" s="1"/>
  <c r="T44" i="3" l="1"/>
  <c r="V45" i="3"/>
  <c r="I20" i="3"/>
  <c r="V39" i="3"/>
  <c r="T39" i="3" s="1"/>
  <c r="T38" i="3"/>
  <c r="T37" i="3"/>
  <c r="V52" i="3"/>
  <c r="U53" i="2"/>
  <c r="U52" i="2"/>
  <c r="U51" i="2"/>
  <c r="V50" i="2"/>
  <c r="V51" i="2" s="1"/>
  <c r="U50" i="2"/>
  <c r="U49" i="2"/>
  <c r="T49" i="2"/>
  <c r="U46" i="2"/>
  <c r="U45" i="2"/>
  <c r="V44" i="2"/>
  <c r="V45" i="2" s="1"/>
  <c r="U44" i="2"/>
  <c r="T44" i="2"/>
  <c r="V43" i="2"/>
  <c r="U43" i="2"/>
  <c r="T43" i="2"/>
  <c r="U42" i="2"/>
  <c r="T42" i="2"/>
  <c r="X39" i="2"/>
  <c r="U39" i="2"/>
  <c r="V38" i="2"/>
  <c r="V39" i="2" s="1"/>
  <c r="T39" i="2" s="1"/>
  <c r="U38" i="2"/>
  <c r="X37" i="2"/>
  <c r="V37" i="2"/>
  <c r="U37" i="2"/>
  <c r="T37" i="2"/>
  <c r="X36" i="2"/>
  <c r="V36" i="2"/>
  <c r="U36" i="2"/>
  <c r="T36" i="2"/>
  <c r="U35" i="2"/>
  <c r="T35" i="2"/>
  <c r="U31" i="2"/>
  <c r="S31" i="2"/>
  <c r="U30" i="2"/>
  <c r="S30" i="2"/>
  <c r="U29" i="2"/>
  <c r="S29" i="2"/>
  <c r="U28" i="2"/>
  <c r="S28" i="2"/>
  <c r="U27" i="2"/>
  <c r="S27" i="2"/>
  <c r="U26" i="2"/>
  <c r="S26" i="2"/>
  <c r="U25" i="2"/>
  <c r="S25" i="2"/>
  <c r="U24" i="2"/>
  <c r="S24" i="2"/>
  <c r="W19" i="2"/>
  <c r="V19" i="2"/>
  <c r="P19" i="2"/>
  <c r="C19" i="2" s="1"/>
  <c r="W18" i="2"/>
  <c r="X38" i="2" s="1"/>
  <c r="V18" i="2"/>
  <c r="W17" i="2"/>
  <c r="V17" i="2"/>
  <c r="W16" i="2"/>
  <c r="V16" i="2"/>
  <c r="W15" i="2"/>
  <c r="X35" i="2" s="1"/>
  <c r="V15" i="2"/>
  <c r="P15" i="2"/>
  <c r="S12" i="2"/>
  <c r="S11" i="2"/>
  <c r="S10" i="2"/>
  <c r="S9" i="2"/>
  <c r="P9" i="2"/>
  <c r="C21" i="2" s="1"/>
  <c r="S8" i="2"/>
  <c r="S7" i="2"/>
  <c r="S6" i="2"/>
  <c r="S5" i="2"/>
  <c r="P5" i="2"/>
  <c r="V46" i="3" l="1"/>
  <c r="T46" i="3" s="1"/>
  <c r="T45" i="3"/>
  <c r="T52" i="3"/>
  <c r="V53" i="3"/>
  <c r="T53" i="3" s="1"/>
  <c r="T45" i="2"/>
  <c r="V46" i="2"/>
  <c r="T46" i="2" s="1"/>
  <c r="T51" i="2"/>
  <c r="V52" i="2"/>
  <c r="I20" i="2"/>
  <c r="T38" i="2"/>
  <c r="T50" i="2"/>
  <c r="V53" i="2" l="1"/>
  <c r="T53" i="2" s="1"/>
  <c r="T52" i="2"/>
</calcChain>
</file>

<file path=xl/sharedStrings.xml><?xml version="1.0" encoding="utf-8"?>
<sst xmlns="http://schemas.openxmlformats.org/spreadsheetml/2006/main" count="172" uniqueCount="59">
  <si>
    <t>水道料金比較計算シート
（一般用・工業用・その他）</t>
    <rPh sb="0" eb="2">
      <t>スイドウ</t>
    </rPh>
    <rPh sb="2" eb="4">
      <t>リョウキン</t>
    </rPh>
    <rPh sb="4" eb="6">
      <t>ヒカク</t>
    </rPh>
    <rPh sb="6" eb="8">
      <t>ケイサン</t>
    </rPh>
    <rPh sb="13" eb="15">
      <t>イッパン</t>
    </rPh>
    <rPh sb="15" eb="16">
      <t>ヨウ</t>
    </rPh>
    <rPh sb="17" eb="19">
      <t>コウギョウ</t>
    </rPh>
    <rPh sb="19" eb="20">
      <t>ヨウ</t>
    </rPh>
    <rPh sb="23" eb="24">
      <t>タ</t>
    </rPh>
    <phoneticPr fontId="3"/>
  </si>
  <si>
    <t>●　使用方法</t>
    <rPh sb="2" eb="4">
      <t>シヨウ</t>
    </rPh>
    <rPh sb="4" eb="6">
      <t>ホウホウ</t>
    </rPh>
    <phoneticPr fontId="3"/>
  </si>
  <si>
    <t>１「水道検針のお知らせ」を確認しながら「①メーター口径」と「②使用量」を入力してください。</t>
    <rPh sb="2" eb="6">
      <t>スイドウケンシン</t>
    </rPh>
    <rPh sb="8" eb="9">
      <t>シ</t>
    </rPh>
    <rPh sb="13" eb="15">
      <t>カクニン</t>
    </rPh>
    <rPh sb="25" eb="27">
      <t>コウケイ</t>
    </rPh>
    <rPh sb="31" eb="34">
      <t>シヨウリョウ</t>
    </rPh>
    <rPh sb="36" eb="38">
      <t>ニュウリョク</t>
    </rPh>
    <phoneticPr fontId="3"/>
  </si>
  <si>
    <t>メーター口径</t>
    <rPh sb="4" eb="6">
      <t>コウケイ</t>
    </rPh>
    <phoneticPr fontId="3"/>
  </si>
  <si>
    <t>現行</t>
    <rPh sb="0" eb="2">
      <t>ゲンコウ</t>
    </rPh>
    <phoneticPr fontId="3"/>
  </si>
  <si>
    <t>現行</t>
    <rPh sb="0" eb="2">
      <t>ゲンコウ</t>
    </rPh>
    <phoneticPr fontId="11"/>
  </si>
  <si>
    <t>２「計算する」をクリックしてください。</t>
    <rPh sb="2" eb="4">
      <t>ケイサン</t>
    </rPh>
    <phoneticPr fontId="3"/>
  </si>
  <si>
    <t>プルダウン</t>
    <phoneticPr fontId="3"/>
  </si>
  <si>
    <t>基本料金</t>
    <rPh sb="0" eb="4">
      <t>キホンリョウキン</t>
    </rPh>
    <phoneticPr fontId="3"/>
  </si>
  <si>
    <t>使用口径</t>
    <rPh sb="0" eb="2">
      <t>シヨウ</t>
    </rPh>
    <rPh sb="2" eb="4">
      <t>コウケイ</t>
    </rPh>
    <phoneticPr fontId="3"/>
  </si>
  <si>
    <r>
      <t>基本料金（円）</t>
    </r>
    <r>
      <rPr>
        <b/>
        <sz val="14"/>
        <color theme="1"/>
        <rFont val="游ゴシック"/>
        <family val="3"/>
        <charset val="128"/>
        <scheme val="minor"/>
      </rPr>
      <t>Ⓐ</t>
    </r>
    <rPh sb="0" eb="2">
      <t>キホン</t>
    </rPh>
    <rPh sb="2" eb="4">
      <t>リョウキン</t>
    </rPh>
    <rPh sb="5" eb="6">
      <t>エン</t>
    </rPh>
    <phoneticPr fontId="3"/>
  </si>
  <si>
    <t>　※　任意の使用量を入力することもできます。</t>
    <phoneticPr fontId="3"/>
  </si>
  <si>
    <t>円</t>
    <rPh sb="0" eb="1">
      <t>エン</t>
    </rPh>
    <phoneticPr fontId="3"/>
  </si>
  <si>
    <t>13mm</t>
    <phoneticPr fontId="3"/>
  </si>
  <si>
    <t>20mm</t>
    <phoneticPr fontId="3"/>
  </si>
  <si>
    <t>25mm</t>
    <phoneticPr fontId="3"/>
  </si>
  <si>
    <t>①　メーター口径</t>
    <rPh sb="6" eb="8">
      <t>コウケイ</t>
    </rPh>
    <phoneticPr fontId="3"/>
  </si>
  <si>
    <t>料金</t>
    <rPh sb="0" eb="2">
      <t>リョウキン</t>
    </rPh>
    <phoneticPr fontId="3"/>
  </si>
  <si>
    <t>40mm</t>
    <phoneticPr fontId="3"/>
  </si>
  <si>
    <t>ｍｍ</t>
    <phoneticPr fontId="3"/>
  </si>
  <si>
    <t>円/月</t>
    <rPh sb="0" eb="1">
      <t>エン</t>
    </rPh>
    <rPh sb="2" eb="3">
      <t>ツキ</t>
    </rPh>
    <phoneticPr fontId="3"/>
  </si>
  <si>
    <t>50mm</t>
    <phoneticPr fontId="3"/>
  </si>
  <si>
    <t>※プルダウンからお選びください。</t>
    <rPh sb="9" eb="10">
      <t>エラ</t>
    </rPh>
    <phoneticPr fontId="3"/>
  </si>
  <si>
    <t>75mm</t>
    <phoneticPr fontId="3"/>
  </si>
  <si>
    <t>100mm</t>
    <phoneticPr fontId="3"/>
  </si>
  <si>
    <t>②　使用量</t>
    <rPh sb="2" eb="5">
      <t>シヨウリョウ</t>
    </rPh>
    <phoneticPr fontId="3"/>
  </si>
  <si>
    <t>100超</t>
    <rPh sb="3" eb="4">
      <t>コ</t>
    </rPh>
    <phoneticPr fontId="3"/>
  </si>
  <si>
    <t>100mm~</t>
    <phoneticPr fontId="3"/>
  </si>
  <si>
    <t>ｍ3</t>
    <phoneticPr fontId="3"/>
  </si>
  <si>
    <t>新料金</t>
    <rPh sb="0" eb="3">
      <t>シンリョウキン</t>
    </rPh>
    <phoneticPr fontId="3"/>
  </si>
  <si>
    <t>※数字を入力してください。</t>
    <rPh sb="1" eb="3">
      <t>スウジ</t>
    </rPh>
    <rPh sb="4" eb="6">
      <t>ニュウリョク</t>
    </rPh>
    <phoneticPr fontId="3"/>
  </si>
  <si>
    <t>使用量区分</t>
    <rPh sb="0" eb="2">
      <t>シヨウ</t>
    </rPh>
    <rPh sb="2" eb="3">
      <t>リョウ</t>
    </rPh>
    <rPh sb="3" eb="5">
      <t>クブン</t>
    </rPh>
    <phoneticPr fontId="3"/>
  </si>
  <si>
    <r>
      <t>区分別基準使用量</t>
    </r>
    <r>
      <rPr>
        <b/>
        <sz val="14"/>
        <color theme="1"/>
        <rFont val="游ゴシック"/>
        <family val="3"/>
        <charset val="128"/>
        <scheme val="minor"/>
      </rPr>
      <t>Ⓑ</t>
    </r>
    <rPh sb="0" eb="1">
      <t>ク</t>
    </rPh>
    <rPh sb="1" eb="3">
      <t>ブンベツ</t>
    </rPh>
    <rPh sb="3" eb="5">
      <t>キジュン</t>
    </rPh>
    <rPh sb="5" eb="7">
      <t>シヨウ</t>
    </rPh>
    <rPh sb="7" eb="8">
      <t>リョウ</t>
    </rPh>
    <phoneticPr fontId="3"/>
  </si>
  <si>
    <r>
      <t>区分別基準料金</t>
    </r>
    <r>
      <rPr>
        <b/>
        <sz val="14"/>
        <color theme="1"/>
        <rFont val="游ゴシック"/>
        <family val="3"/>
        <charset val="128"/>
        <scheme val="minor"/>
      </rPr>
      <t>©</t>
    </r>
    <rPh sb="0" eb="1">
      <t>ク</t>
    </rPh>
    <rPh sb="1" eb="3">
      <t>ブンベツ</t>
    </rPh>
    <rPh sb="3" eb="5">
      <t>キジュン</t>
    </rPh>
    <rPh sb="5" eb="7">
      <t>リョウキン</t>
    </rPh>
    <phoneticPr fontId="3"/>
  </si>
  <si>
    <r>
      <t>単位料金（1㎥あたり）</t>
    </r>
    <r>
      <rPr>
        <b/>
        <sz val="14"/>
        <color theme="1"/>
        <rFont val="游ゴシック"/>
        <family val="3"/>
        <charset val="128"/>
        <scheme val="minor"/>
      </rPr>
      <t>Ⓓ</t>
    </r>
    <rPh sb="0" eb="2">
      <t>タンイ</t>
    </rPh>
    <rPh sb="2" eb="4">
      <t>リョウキン</t>
    </rPh>
    <phoneticPr fontId="3"/>
  </si>
  <si>
    <t>Ｃ税抜</t>
    <rPh sb="1" eb="2">
      <t>ゼイ</t>
    </rPh>
    <rPh sb="2" eb="3">
      <t>ヌ</t>
    </rPh>
    <phoneticPr fontId="3"/>
  </si>
  <si>
    <t>Ｄ税抜</t>
    <rPh sb="1" eb="2">
      <t>ゼイ</t>
    </rPh>
    <rPh sb="2" eb="3">
      <t>ヌ</t>
    </rPh>
    <phoneticPr fontId="3"/>
  </si>
  <si>
    <t>計算する</t>
    <rPh sb="0" eb="2">
      <t>ケイサン</t>
    </rPh>
    <phoneticPr fontId="3"/>
  </si>
  <si>
    <t>（税込み）</t>
    <rPh sb="1" eb="3">
      <t>ゼイコ</t>
    </rPh>
    <phoneticPr fontId="3"/>
  </si>
  <si>
    <t>新水道料金</t>
    <rPh sb="0" eb="1">
      <t>シン</t>
    </rPh>
    <rPh sb="1" eb="5">
      <t>スイドウリョウキン</t>
    </rPh>
    <phoneticPr fontId="3"/>
  </si>
  <si>
    <t>差額</t>
    <rPh sb="0" eb="2">
      <t>サガク</t>
    </rPh>
    <phoneticPr fontId="3"/>
  </si>
  <si>
    <t>現行水道料金</t>
    <rPh sb="0" eb="2">
      <t>ゲンコウ</t>
    </rPh>
    <rPh sb="2" eb="6">
      <t>スイドウリョウキン</t>
    </rPh>
    <phoneticPr fontId="3"/>
  </si>
  <si>
    <t>口径、使用量を入力してください</t>
    <rPh sb="0" eb="2">
      <t>コウケイ</t>
    </rPh>
    <rPh sb="3" eb="6">
      <t>シヨウリョウ</t>
    </rPh>
    <rPh sb="7" eb="9">
      <t>ニュウリョク</t>
    </rPh>
    <phoneticPr fontId="3"/>
  </si>
  <si>
    <t>新料金</t>
    <phoneticPr fontId="11"/>
  </si>
  <si>
    <t>(案)</t>
    <rPh sb="1" eb="2">
      <t>アン</t>
    </rPh>
    <phoneticPr fontId="3"/>
  </si>
  <si>
    <t>※引越し等による日割計算などを行う場合は、こちらの計算シートでは計算できません。</t>
    <rPh sb="1" eb="3">
      <t>ヒッコ</t>
    </rPh>
    <rPh sb="4" eb="5">
      <t>トウ</t>
    </rPh>
    <rPh sb="8" eb="10">
      <t>ヒワ</t>
    </rPh>
    <rPh sb="10" eb="12">
      <t>ケイサン</t>
    </rPh>
    <rPh sb="15" eb="16">
      <t>オコナ</t>
    </rPh>
    <rPh sb="17" eb="19">
      <t>バアイ</t>
    </rPh>
    <rPh sb="25" eb="27">
      <t>ケイサン</t>
    </rPh>
    <rPh sb="32" eb="34">
      <t>ケイサン</t>
    </rPh>
    <phoneticPr fontId="3"/>
  </si>
  <si>
    <t>※下水道使用料は計算に含まれません。</t>
    <rPh sb="1" eb="7">
      <t>ゲスイドウシヨウリョウ</t>
    </rPh>
    <rPh sb="8" eb="10">
      <t>ケイサン</t>
    </rPh>
    <rPh sb="11" eb="12">
      <t>フク</t>
    </rPh>
    <phoneticPr fontId="3"/>
  </si>
  <si>
    <t>100mm超</t>
    <rPh sb="5" eb="6">
      <t>チョウ</t>
    </rPh>
    <phoneticPr fontId="3"/>
  </si>
  <si>
    <t>従量料金</t>
    <rPh sb="0" eb="4">
      <t>ジュウリョウリョウキン</t>
    </rPh>
    <phoneticPr fontId="11"/>
  </si>
  <si>
    <t>20mm</t>
    <phoneticPr fontId="11"/>
  </si>
  <si>
    <t>区分別基準使用量</t>
    <rPh sb="0" eb="1">
      <t>ク</t>
    </rPh>
    <rPh sb="1" eb="3">
      <t>ブンベツ</t>
    </rPh>
    <rPh sb="3" eb="5">
      <t>キジュン</t>
    </rPh>
    <rPh sb="5" eb="7">
      <t>シヨウ</t>
    </rPh>
    <rPh sb="7" eb="8">
      <t>リョウ</t>
    </rPh>
    <phoneticPr fontId="3"/>
  </si>
  <si>
    <t>区分別基準料金</t>
    <rPh sb="0" eb="1">
      <t>ク</t>
    </rPh>
    <rPh sb="1" eb="3">
      <t>ブンベツ</t>
    </rPh>
    <rPh sb="3" eb="5">
      <t>キジュン</t>
    </rPh>
    <rPh sb="5" eb="7">
      <t>リョウキン</t>
    </rPh>
    <phoneticPr fontId="3"/>
  </si>
  <si>
    <t>単位料金（1㎥あたり）</t>
    <rPh sb="0" eb="2">
      <t>タンイ</t>
    </rPh>
    <rPh sb="2" eb="4">
      <t>リョウキン</t>
    </rPh>
    <phoneticPr fontId="3"/>
  </si>
  <si>
    <t>25mm～</t>
    <phoneticPr fontId="11"/>
  </si>
  <si>
    <t>旧水道料金</t>
    <rPh sb="0" eb="1">
      <t>キュウ</t>
    </rPh>
    <rPh sb="1" eb="5">
      <t>スイドウリョウキン</t>
    </rPh>
    <phoneticPr fontId="3"/>
  </si>
  <si>
    <r>
      <t>基本料金（円）</t>
    </r>
    <r>
      <rPr>
        <b/>
        <sz val="14"/>
        <color theme="0"/>
        <rFont val="游ゴシック"/>
        <family val="3"/>
        <charset val="128"/>
        <scheme val="minor"/>
      </rPr>
      <t>Ⓐ</t>
    </r>
    <rPh sb="0" eb="2">
      <t>キホン</t>
    </rPh>
    <rPh sb="2" eb="4">
      <t>リョウキン</t>
    </rPh>
    <rPh sb="5" eb="6">
      <t>エン</t>
    </rPh>
    <phoneticPr fontId="3"/>
  </si>
  <si>
    <r>
      <t>区分別基準使用量</t>
    </r>
    <r>
      <rPr>
        <b/>
        <sz val="14"/>
        <color theme="0"/>
        <rFont val="游ゴシック"/>
        <family val="3"/>
        <charset val="128"/>
        <scheme val="minor"/>
      </rPr>
      <t>Ⓑ</t>
    </r>
    <rPh sb="0" eb="1">
      <t>ク</t>
    </rPh>
    <rPh sb="1" eb="3">
      <t>ブンベツ</t>
    </rPh>
    <rPh sb="3" eb="5">
      <t>キジュン</t>
    </rPh>
    <rPh sb="5" eb="7">
      <t>シヨウ</t>
    </rPh>
    <rPh sb="7" eb="8">
      <t>リョウ</t>
    </rPh>
    <phoneticPr fontId="3"/>
  </si>
  <si>
    <r>
      <t>区分別基準料金</t>
    </r>
    <r>
      <rPr>
        <b/>
        <sz val="14"/>
        <color theme="0"/>
        <rFont val="游ゴシック"/>
        <family val="3"/>
        <charset val="128"/>
        <scheme val="minor"/>
      </rPr>
      <t>©</t>
    </r>
    <rPh sb="0" eb="1">
      <t>ク</t>
    </rPh>
    <rPh sb="1" eb="3">
      <t>ブンベツ</t>
    </rPh>
    <rPh sb="3" eb="5">
      <t>キジュン</t>
    </rPh>
    <rPh sb="5" eb="7">
      <t>リョウキン</t>
    </rPh>
    <phoneticPr fontId="3"/>
  </si>
  <si>
    <r>
      <t>単位料金（1㎥あたり）</t>
    </r>
    <r>
      <rPr>
        <b/>
        <sz val="14"/>
        <color theme="0"/>
        <rFont val="游ゴシック"/>
        <family val="3"/>
        <charset val="128"/>
        <scheme val="minor"/>
      </rPr>
      <t>Ⓓ</t>
    </r>
    <rPh sb="0" eb="2">
      <t>タンイ</t>
    </rPh>
    <rPh sb="2" eb="4">
      <t>リョウキン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</si>
</sst>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&quot;円&quot;"/>
    <numFmt numFmtId="177" formatCode="#,##0.0;[Red]\-#,##0.0"/>
    <numFmt numFmtId="178" formatCode="#,##0&quot;㎥&quot;"/>
    <numFmt numFmtId="179" formatCode="#,##0.00&quot;円&quot;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4"/>
      <color theme="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BIZ UDゴシック"/>
      <family val="3"/>
      <charset val="128"/>
    </font>
    <font>
      <b/>
      <sz val="11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rgb="FFFF0000"/>
      <name val="BIZ UD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</font>
    <font>
      <sz val="11"/>
      <color theme="0"/>
      <name val="游ゴシック"/>
      <family val="2"/>
      <charset val="128"/>
      <scheme val="minor"/>
    </font>
    <font>
      <sz val="11"/>
      <color theme="0"/>
      <name val="BIZ UDゴシック"/>
      <family val="3"/>
      <charset val="128"/>
    </font>
    <font>
      <sz val="11"/>
      <color theme="0"/>
      <name val="游ゴシック"/>
      <family val="3"/>
      <charset val="128"/>
      <scheme val="minor"/>
    </font>
    <font>
      <sz val="11"/>
      <color theme="0"/>
      <name val="游ゴシック"/>
      <family val="3"/>
      <charset val="128"/>
    </font>
    <font>
      <b/>
      <sz val="14"/>
      <color theme="0"/>
      <name val="游ゴシック"/>
      <family val="3"/>
      <charset val="128"/>
      <scheme val="minor"/>
    </font>
    <font>
      <sz val="11"/>
      <color theme="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ck">
        <color theme="4" tint="-0.24994659260841701"/>
      </left>
      <right/>
      <top style="thick">
        <color theme="4" tint="-0.24994659260841701"/>
      </top>
      <bottom style="thick">
        <color theme="4" tint="-0.24994659260841701"/>
      </bottom>
      <diagonal/>
    </border>
    <border>
      <left/>
      <right/>
      <top style="thick">
        <color theme="4" tint="-0.24994659260841701"/>
      </top>
      <bottom style="thick">
        <color theme="4" tint="-0.24994659260841701"/>
      </bottom>
      <diagonal/>
    </border>
    <border>
      <left/>
      <right style="thick">
        <color theme="4" tint="-0.24994659260841701"/>
      </right>
      <top style="thick">
        <color theme="4" tint="-0.24994659260841701"/>
      </top>
      <bottom style="thick">
        <color theme="4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9" tint="0.39994506668294322"/>
      </left>
      <right/>
      <top style="medium">
        <color theme="9" tint="0.39994506668294322"/>
      </top>
      <bottom style="medium">
        <color theme="9" tint="0.39994506668294322"/>
      </bottom>
      <diagonal/>
    </border>
    <border>
      <left/>
      <right style="medium">
        <color theme="9" tint="0.39994506668294322"/>
      </right>
      <top style="medium">
        <color theme="9" tint="0.39994506668294322"/>
      </top>
      <bottom style="medium">
        <color theme="9" tint="0.39994506668294322"/>
      </bottom>
      <diagonal/>
    </border>
    <border>
      <left style="medium">
        <color theme="9" tint="0.39994506668294322"/>
      </left>
      <right style="medium">
        <color theme="9" tint="0.39994506668294322"/>
      </right>
      <top style="medium">
        <color theme="9" tint="0.39994506668294322"/>
      </top>
      <bottom style="medium">
        <color theme="9" tint="0.39994506668294322"/>
      </bottom>
      <diagonal/>
    </border>
    <border>
      <left style="medium">
        <color theme="7" tint="-0.499984740745262"/>
      </left>
      <right/>
      <top style="medium">
        <color theme="7" tint="-0.499984740745262"/>
      </top>
      <bottom style="medium">
        <color theme="7" tint="-0.499984740745262"/>
      </bottom>
      <diagonal/>
    </border>
    <border>
      <left/>
      <right/>
      <top style="medium">
        <color theme="7" tint="-0.499984740745262"/>
      </top>
      <bottom style="medium">
        <color theme="7" tint="-0.499984740745262"/>
      </bottom>
      <diagonal/>
    </border>
    <border>
      <left/>
      <right style="medium">
        <color theme="7" tint="-0.499984740745262"/>
      </right>
      <top style="medium">
        <color theme="7" tint="-0.499984740745262"/>
      </top>
      <bottom style="medium">
        <color theme="7" tint="-0.499984740745262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5" fillId="3" borderId="0" xfId="0" applyFont="1" applyFill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3" borderId="0" xfId="0" applyFont="1" applyFill="1">
      <alignment vertical="center"/>
    </xf>
    <xf numFmtId="0" fontId="8" fillId="3" borderId="0" xfId="0" applyFont="1" applyFill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38" fontId="12" fillId="0" borderId="0" xfId="1" applyFont="1" applyFill="1">
      <alignment vertical="center"/>
    </xf>
    <xf numFmtId="0" fontId="5" fillId="0" borderId="0" xfId="0" applyFont="1" applyAlignment="1">
      <alignment horizontal="center" vertical="center"/>
    </xf>
    <xf numFmtId="38" fontId="12" fillId="0" borderId="4" xfId="1" applyFont="1" applyFill="1" applyBorder="1" applyAlignment="1"/>
    <xf numFmtId="0" fontId="5" fillId="4" borderId="0" xfId="0" applyFont="1" applyFill="1" applyAlignment="1">
      <alignment horizontal="center" vertical="center"/>
    </xf>
    <xf numFmtId="40" fontId="14" fillId="4" borderId="0" xfId="1" applyNumberFormat="1" applyFont="1" applyFill="1" applyAlignment="1">
      <alignment horizontal="right" vertical="center"/>
    </xf>
    <xf numFmtId="38" fontId="12" fillId="0" borderId="5" xfId="1" applyFont="1" applyFill="1" applyBorder="1" applyAlignment="1">
      <alignment horizontal="right" vertical="center"/>
    </xf>
    <xf numFmtId="176" fontId="12" fillId="0" borderId="5" xfId="1" applyNumberFormat="1" applyFont="1" applyFill="1" applyBorder="1">
      <alignment vertical="center"/>
    </xf>
    <xf numFmtId="177" fontId="12" fillId="0" borderId="0" xfId="1" applyNumberFormat="1" applyFont="1" applyFill="1">
      <alignment vertical="center"/>
    </xf>
    <xf numFmtId="0" fontId="0" fillId="3" borderId="0" xfId="0" applyFill="1">
      <alignment vertical="center"/>
    </xf>
    <xf numFmtId="0" fontId="15" fillId="3" borderId="0" xfId="0" applyFont="1" applyFill="1">
      <alignment vertical="center"/>
    </xf>
    <xf numFmtId="0" fontId="15" fillId="3" borderId="0" xfId="0" applyFont="1" applyFill="1" applyBorder="1">
      <alignment vertical="center"/>
    </xf>
    <xf numFmtId="38" fontId="14" fillId="4" borderId="0" xfId="1" applyFont="1" applyFill="1" applyBorder="1" applyAlignment="1">
      <alignment horizontal="center" vertical="center"/>
    </xf>
    <xf numFmtId="38" fontId="12" fillId="0" borderId="5" xfId="1" applyFont="1" applyFill="1" applyBorder="1" applyAlignment="1">
      <alignment horizontal="center" vertical="center"/>
    </xf>
    <xf numFmtId="38" fontId="12" fillId="0" borderId="5" xfId="1" applyFont="1" applyFill="1" applyBorder="1" applyAlignment="1">
      <alignment horizontal="center" vertical="center" shrinkToFit="1"/>
    </xf>
    <xf numFmtId="38" fontId="12" fillId="0" borderId="5" xfId="1" applyFont="1" applyFill="1" applyBorder="1" applyAlignment="1">
      <alignment vertical="center" shrinkToFit="1"/>
    </xf>
    <xf numFmtId="38" fontId="12" fillId="0" borderId="0" xfId="1" applyFont="1" applyFill="1" applyAlignment="1">
      <alignment horizontal="center" vertical="center"/>
    </xf>
    <xf numFmtId="178" fontId="12" fillId="0" borderId="5" xfId="1" applyNumberFormat="1" applyFont="1" applyFill="1" applyBorder="1" applyAlignment="1">
      <alignment vertical="center"/>
    </xf>
    <xf numFmtId="179" fontId="12" fillId="0" borderId="5" xfId="1" applyNumberFormat="1" applyFont="1" applyFill="1" applyBorder="1" applyAlignment="1">
      <alignment vertical="center"/>
    </xf>
    <xf numFmtId="0" fontId="15" fillId="5" borderId="8" xfId="0" applyFont="1" applyFill="1" applyBorder="1" applyAlignment="1">
      <alignment horizontal="center" vertical="center"/>
    </xf>
    <xf numFmtId="0" fontId="7" fillId="3" borderId="0" xfId="0" applyFont="1" applyFill="1" applyBorder="1">
      <alignment vertical="center"/>
    </xf>
    <xf numFmtId="0" fontId="5" fillId="3" borderId="0" xfId="0" applyFont="1" applyFill="1" applyBorder="1">
      <alignment vertical="center"/>
    </xf>
    <xf numFmtId="0" fontId="5" fillId="3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0" fontId="6" fillId="0" borderId="0" xfId="2" applyNumberFormat="1" applyFont="1">
      <alignment vertical="center"/>
    </xf>
    <xf numFmtId="0" fontId="15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38" fontId="12" fillId="0" borderId="0" xfId="1" applyFont="1" applyFill="1" applyBorder="1" applyAlignment="1">
      <alignment horizontal="right" vertical="center"/>
    </xf>
    <xf numFmtId="176" fontId="12" fillId="0" borderId="0" xfId="1" applyNumberFormat="1" applyFont="1" applyFill="1" applyBorder="1">
      <alignment vertical="center"/>
    </xf>
    <xf numFmtId="0" fontId="17" fillId="0" borderId="0" xfId="0" applyFont="1">
      <alignment vertical="center"/>
    </xf>
    <xf numFmtId="0" fontId="18" fillId="0" borderId="0" xfId="0" applyFont="1" applyProtection="1">
      <alignment vertical="center"/>
      <protection hidden="1"/>
    </xf>
    <xf numFmtId="0" fontId="19" fillId="0" borderId="0" xfId="0" applyFont="1" applyProtection="1">
      <alignment vertical="center"/>
      <protection hidden="1"/>
    </xf>
    <xf numFmtId="177" fontId="20" fillId="0" borderId="0" xfId="1" applyNumberFormat="1" applyFont="1" applyFill="1" applyProtection="1">
      <alignment vertical="center"/>
      <protection hidden="1"/>
    </xf>
    <xf numFmtId="38" fontId="20" fillId="0" borderId="0" xfId="1" applyFont="1" applyFill="1" applyAlignment="1" applyProtection="1">
      <alignment horizontal="center" vertical="center"/>
      <protection hidden="1"/>
    </xf>
    <xf numFmtId="10" fontId="19" fillId="0" borderId="0" xfId="2" applyNumberFormat="1" applyFont="1" applyProtection="1">
      <alignment vertical="center"/>
      <protection hidden="1"/>
    </xf>
    <xf numFmtId="176" fontId="20" fillId="0" borderId="0" xfId="1" applyNumberFormat="1" applyFont="1" applyFill="1" applyBorder="1" applyProtection="1">
      <alignment vertical="center"/>
      <protection hidden="1"/>
    </xf>
    <xf numFmtId="0" fontId="21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38" fontId="20" fillId="0" borderId="0" xfId="1" applyFont="1" applyFill="1" applyBorder="1" applyAlignment="1" applyProtection="1">
      <alignment horizontal="center" vertical="center"/>
      <protection hidden="1"/>
    </xf>
    <xf numFmtId="38" fontId="20" fillId="0" borderId="0" xfId="1" applyFont="1" applyFill="1" applyBorder="1" applyAlignment="1" applyProtection="1">
      <alignment horizontal="center" vertical="center" shrinkToFit="1"/>
      <protection hidden="1"/>
    </xf>
    <xf numFmtId="38" fontId="20" fillId="0" borderId="0" xfId="1" applyFont="1" applyFill="1" applyBorder="1" applyAlignment="1" applyProtection="1">
      <alignment vertical="center" shrinkToFit="1"/>
      <protection hidden="1"/>
    </xf>
    <xf numFmtId="178" fontId="20" fillId="0" borderId="0" xfId="1" applyNumberFormat="1" applyFont="1" applyFill="1" applyBorder="1" applyAlignment="1" applyProtection="1">
      <alignment vertical="center"/>
      <protection hidden="1"/>
    </xf>
    <xf numFmtId="179" fontId="20" fillId="0" borderId="0" xfId="1" applyNumberFormat="1" applyFont="1" applyFill="1" applyBorder="1" applyAlignment="1" applyProtection="1">
      <alignment vertical="center"/>
      <protection hidden="1"/>
    </xf>
    <xf numFmtId="0" fontId="4" fillId="0" borderId="0" xfId="0" applyFont="1">
      <alignment vertical="center"/>
    </xf>
    <xf numFmtId="0" fontId="4" fillId="0" borderId="0" xfId="0" applyFont="1" applyProtection="1">
      <alignment vertical="center"/>
      <protection hidden="1"/>
    </xf>
    <xf numFmtId="38" fontId="20" fillId="0" borderId="0" xfId="1" applyFont="1" applyFill="1" applyProtection="1">
      <alignment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38" fontId="20" fillId="0" borderId="0" xfId="1" applyFont="1" applyFill="1" applyBorder="1" applyAlignment="1" applyProtection="1">
      <protection hidden="1"/>
    </xf>
    <xf numFmtId="0" fontId="4" fillId="4" borderId="0" xfId="0" applyFont="1" applyFill="1" applyAlignment="1" applyProtection="1">
      <alignment horizontal="center" vertical="center"/>
      <protection hidden="1"/>
    </xf>
    <xf numFmtId="40" fontId="23" fillId="4" borderId="0" xfId="1" applyNumberFormat="1" applyFont="1" applyFill="1" applyAlignment="1" applyProtection="1">
      <alignment horizontal="right" vertical="center"/>
      <protection hidden="1"/>
    </xf>
    <xf numFmtId="38" fontId="20" fillId="0" borderId="0" xfId="1" applyFont="1" applyFill="1" applyBorder="1" applyAlignment="1" applyProtection="1">
      <alignment horizontal="right" vertical="center"/>
      <protection hidden="1"/>
    </xf>
    <xf numFmtId="38" fontId="23" fillId="4" borderId="0" xfId="1" applyFont="1" applyFill="1" applyBorder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38" fontId="15" fillId="6" borderId="9" xfId="1" applyFont="1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38" fontId="15" fillId="6" borderId="9" xfId="0" applyNumberFormat="1" applyFont="1" applyFill="1" applyBorder="1" applyAlignment="1">
      <alignment horizontal="center" vertical="center"/>
    </xf>
    <xf numFmtId="0" fontId="0" fillId="6" borderId="10" xfId="0" applyFill="1" applyBorder="1" applyAlignment="1">
      <alignment vertical="center"/>
    </xf>
    <xf numFmtId="0" fontId="0" fillId="6" borderId="11" xfId="0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6" fillId="5" borderId="6" xfId="0" applyFont="1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38" fontId="15" fillId="6" borderId="9" xfId="1" applyFont="1" applyFill="1" applyBorder="1" applyAlignment="1" applyProtection="1">
      <alignment horizontal="center" vertical="center"/>
      <protection hidden="1"/>
    </xf>
    <xf numFmtId="0" fontId="0" fillId="6" borderId="11" xfId="0" applyFill="1" applyBorder="1" applyAlignment="1" applyProtection="1">
      <alignment horizontal="center" vertical="center"/>
      <protection hidden="1"/>
    </xf>
    <xf numFmtId="38" fontId="15" fillId="6" borderId="9" xfId="0" applyNumberFormat="1" applyFont="1" applyFill="1" applyBorder="1" applyAlignment="1" applyProtection="1">
      <alignment horizontal="center" vertical="center"/>
      <protection hidden="1"/>
    </xf>
    <xf numFmtId="0" fontId="0" fillId="6" borderId="10" xfId="0" applyFill="1" applyBorder="1" applyAlignment="1" applyProtection="1">
      <alignment vertical="center"/>
      <protection hidden="1"/>
    </xf>
    <xf numFmtId="0" fontId="0" fillId="6" borderId="11" xfId="0" applyFill="1" applyBorder="1" applyAlignment="1" applyProtection="1">
      <alignment vertical="center"/>
      <protection hidden="1"/>
    </xf>
    <xf numFmtId="0" fontId="16" fillId="5" borderId="6" xfId="0" applyFont="1" applyFill="1" applyBorder="1" applyAlignment="1" applyProtection="1">
      <alignment horizontal="center" vertical="center"/>
      <protection locked="0"/>
    </xf>
    <xf numFmtId="0" fontId="0" fillId="5" borderId="7" xfId="0" applyFill="1" applyBorder="1" applyAlignment="1" applyProtection="1">
      <alignment horizontal="center" vertical="center"/>
      <protection locked="0"/>
    </xf>
    <xf numFmtId="0" fontId="0" fillId="6" borderId="10" xfId="0" applyFill="1" applyBorder="1" applyAlignment="1" applyProtection="1">
      <alignment horizontal="center" vertical="center"/>
      <protection hidden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816551</xdr:colOff>
      <xdr:row>3</xdr:row>
      <xdr:rowOff>135948</xdr:rowOff>
    </xdr:from>
    <xdr:to>
      <xdr:col>10</xdr:col>
      <xdr:colOff>303067</xdr:colOff>
      <xdr:row>15</xdr:row>
      <xdr:rowOff>233796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63D2874-B05B-435C-9FF0-2C097D6DAA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7401" y="1240848"/>
          <a:ext cx="4506191" cy="27267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816551</xdr:colOff>
      <xdr:row>3</xdr:row>
      <xdr:rowOff>135948</xdr:rowOff>
    </xdr:from>
    <xdr:to>
      <xdr:col>10</xdr:col>
      <xdr:colOff>303067</xdr:colOff>
      <xdr:row>15</xdr:row>
      <xdr:rowOff>233796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E97C2B0-086E-4082-9F39-7E5B48DB34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7401" y="1240848"/>
          <a:ext cx="4506191" cy="27267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BD919-77AF-4E10-8FA5-A1071BC87605}">
  <dimension ref="B1:X54"/>
  <sheetViews>
    <sheetView showGridLines="0" zoomScaleNormal="100" zoomScaleSheetLayoutView="110" workbookViewId="0">
      <selection activeCell="H22" sqref="H22"/>
    </sheetView>
  </sheetViews>
  <sheetFormatPr defaultRowHeight="18.75" x14ac:dyDescent="0.4"/>
  <cols>
    <col min="1" max="1" width="1.25" customWidth="1"/>
    <col min="2" max="2" width="15.25" customWidth="1"/>
    <col min="3" max="5" width="11.375" customWidth="1"/>
    <col min="6" max="6" width="13.75" customWidth="1"/>
    <col min="7" max="8" width="11.375" customWidth="1"/>
    <col min="11" max="11" width="6.375" customWidth="1"/>
    <col min="13" max="14" width="9" customWidth="1"/>
    <col min="15" max="15" width="5.875" customWidth="1"/>
    <col min="16" max="16" width="15" customWidth="1"/>
    <col min="17" max="17" width="9" customWidth="1"/>
    <col min="18" max="18" width="11" customWidth="1"/>
    <col min="19" max="19" width="17.5" customWidth="1"/>
    <col min="20" max="20" width="14.5" customWidth="1"/>
    <col min="21" max="21" width="16.875" customWidth="1"/>
    <col min="22" max="23" width="12.375" customWidth="1"/>
  </cols>
  <sheetData>
    <row r="1" spans="2:24" ht="57" customHeight="1" thickTop="1" thickBot="1" x14ac:dyDescent="0.45">
      <c r="B1" s="71" t="s">
        <v>0</v>
      </c>
      <c r="C1" s="72"/>
      <c r="D1" s="72"/>
      <c r="E1" s="73"/>
      <c r="F1" s="1"/>
      <c r="G1" s="1"/>
      <c r="H1" s="1"/>
      <c r="I1" s="1"/>
      <c r="J1" s="1"/>
      <c r="K1" s="1"/>
      <c r="L1" s="2"/>
      <c r="R1" s="3"/>
      <c r="S1" s="3"/>
      <c r="T1" s="3"/>
      <c r="U1" s="3"/>
      <c r="V1" s="3"/>
      <c r="W1" s="3"/>
      <c r="X1" s="3"/>
    </row>
    <row r="2" spans="2:24" ht="15" customHeight="1" thickTop="1" x14ac:dyDescent="0.4">
      <c r="B2" s="4" t="s">
        <v>1</v>
      </c>
      <c r="C2" s="5"/>
      <c r="D2" s="5"/>
      <c r="E2" s="5"/>
      <c r="F2" s="1"/>
      <c r="G2" s="1"/>
      <c r="H2" s="1"/>
      <c r="I2" s="1"/>
      <c r="J2" s="1"/>
      <c r="K2" s="1"/>
      <c r="L2" s="2"/>
      <c r="R2" s="3"/>
      <c r="S2" s="3"/>
      <c r="T2" s="3"/>
      <c r="U2" s="3"/>
      <c r="V2" s="3"/>
      <c r="W2" s="3"/>
      <c r="X2" s="3"/>
    </row>
    <row r="3" spans="2:24" ht="15" customHeight="1" x14ac:dyDescent="0.4">
      <c r="B3" s="6" t="s">
        <v>2</v>
      </c>
      <c r="C3" s="7"/>
      <c r="D3" s="7"/>
      <c r="E3" s="7"/>
      <c r="F3" s="1"/>
      <c r="G3" s="1"/>
      <c r="H3" s="1"/>
      <c r="I3" s="1"/>
      <c r="J3" s="1"/>
      <c r="K3" s="1"/>
      <c r="L3" s="2"/>
      <c r="N3" s="2" t="s">
        <v>3</v>
      </c>
      <c r="O3" s="2"/>
      <c r="P3" s="8" t="s">
        <v>4</v>
      </c>
      <c r="R3" s="9" t="s">
        <v>5</v>
      </c>
      <c r="S3" s="3"/>
      <c r="T3" s="10"/>
      <c r="U3" s="10"/>
      <c r="V3" s="10"/>
      <c r="W3" s="10"/>
      <c r="X3" s="3"/>
    </row>
    <row r="4" spans="2:24" ht="15" customHeight="1" x14ac:dyDescent="0.5">
      <c r="B4" s="6" t="s">
        <v>6</v>
      </c>
      <c r="C4" s="1"/>
      <c r="D4" s="1"/>
      <c r="E4" s="1"/>
      <c r="F4" s="1"/>
      <c r="G4" s="1"/>
      <c r="H4" s="1"/>
      <c r="I4" s="1"/>
      <c r="J4" s="1"/>
      <c r="K4" s="1"/>
      <c r="L4" s="2"/>
      <c r="N4" s="2" t="s">
        <v>7</v>
      </c>
      <c r="O4" s="2"/>
      <c r="P4" s="11" t="s">
        <v>8</v>
      </c>
      <c r="R4" s="12" t="s">
        <v>9</v>
      </c>
      <c r="S4" s="12" t="s">
        <v>10</v>
      </c>
      <c r="T4" s="10"/>
      <c r="U4" s="10"/>
      <c r="V4" s="10"/>
      <c r="W4" s="10"/>
      <c r="X4" s="3"/>
    </row>
    <row r="5" spans="2:24" ht="15" customHeight="1" x14ac:dyDescent="0.4">
      <c r="B5" s="6" t="s">
        <v>11</v>
      </c>
      <c r="C5" s="1"/>
      <c r="D5" s="1"/>
      <c r="E5" s="1"/>
      <c r="F5" s="1"/>
      <c r="G5" s="1"/>
      <c r="H5" s="1"/>
      <c r="I5" s="1"/>
      <c r="J5" s="1"/>
      <c r="K5" s="1"/>
      <c r="L5" s="2"/>
      <c r="N5" s="13">
        <v>13</v>
      </c>
      <c r="O5" s="13"/>
      <c r="P5" s="14" t="str">
        <f>IF($C$9=N12,220000,IF($C$9=N11,55000,IF($C$9=N10,18700,IF($C$9=N9,8800,IF($C$9=N8,4400,IF($C$9=N7,1430,IF($C$9=N6,825,IF($C$9=N5,803,"ﾒｰﾀｰ口径をお選びください"))))))))</f>
        <v>ﾒｰﾀｰ口径をお選びください</v>
      </c>
      <c r="Q5" t="s">
        <v>12</v>
      </c>
      <c r="R5" s="15" t="s">
        <v>13</v>
      </c>
      <c r="S5" s="16">
        <f>T5*1.1</f>
        <v>802.99999999999989</v>
      </c>
      <c r="T5" s="17">
        <v>729.99999999999989</v>
      </c>
      <c r="U5" s="10"/>
      <c r="V5" s="10"/>
      <c r="W5" s="10"/>
      <c r="X5" s="3"/>
    </row>
    <row r="6" spans="2:24" ht="15" customHeight="1" x14ac:dyDescent="0.4">
      <c r="B6" s="1"/>
      <c r="C6" s="1"/>
      <c r="D6" s="1"/>
      <c r="E6" s="1"/>
      <c r="F6" s="1"/>
      <c r="G6" s="1"/>
      <c r="H6" s="1"/>
      <c r="I6" s="1"/>
      <c r="J6" s="1"/>
      <c r="K6" s="1"/>
      <c r="L6" s="2"/>
      <c r="N6" s="13">
        <v>20</v>
      </c>
      <c r="O6" s="13"/>
      <c r="P6" s="13"/>
      <c r="R6" s="15" t="s">
        <v>14</v>
      </c>
      <c r="S6" s="16">
        <f t="shared" ref="S6:S12" si="0">T6*1.1</f>
        <v>825.00000000000011</v>
      </c>
      <c r="T6" s="17">
        <v>750</v>
      </c>
      <c r="U6" s="10"/>
      <c r="V6" s="10"/>
      <c r="W6" s="10"/>
      <c r="X6" s="3"/>
    </row>
    <row r="7" spans="2:24" ht="15" customHeight="1" x14ac:dyDescent="0.4">
      <c r="B7" s="18"/>
      <c r="C7" s="18"/>
      <c r="D7" s="18"/>
      <c r="E7" s="18"/>
      <c r="F7" s="18"/>
      <c r="G7" s="18"/>
      <c r="H7" s="18"/>
      <c r="I7" s="18"/>
      <c r="J7" s="18"/>
      <c r="K7" s="18"/>
      <c r="L7" s="2"/>
      <c r="N7" s="13">
        <v>25</v>
      </c>
      <c r="O7" s="13"/>
      <c r="P7" s="13"/>
      <c r="R7" s="15" t="s">
        <v>15</v>
      </c>
      <c r="S7" s="16">
        <f t="shared" si="0"/>
        <v>1430.0000000000002</v>
      </c>
      <c r="T7" s="17">
        <v>1300</v>
      </c>
      <c r="U7" s="10"/>
      <c r="V7" s="10"/>
      <c r="W7" s="10"/>
      <c r="X7" s="3"/>
    </row>
    <row r="8" spans="2:24" ht="19.5" thickBot="1" x14ac:dyDescent="0.45">
      <c r="B8" s="19" t="s">
        <v>16</v>
      </c>
      <c r="C8" s="1"/>
      <c r="D8" s="1"/>
      <c r="E8" s="1"/>
      <c r="F8" s="6"/>
      <c r="G8" s="1"/>
      <c r="H8" s="1"/>
      <c r="I8" s="1"/>
      <c r="J8" s="1"/>
      <c r="K8" s="1"/>
      <c r="L8" s="2"/>
      <c r="N8" s="13">
        <v>40</v>
      </c>
      <c r="O8" s="13"/>
      <c r="P8" s="13" t="s">
        <v>17</v>
      </c>
      <c r="R8" s="15" t="s">
        <v>18</v>
      </c>
      <c r="S8" s="16">
        <f t="shared" si="0"/>
        <v>4400</v>
      </c>
      <c r="T8" s="17">
        <v>3999.9999999999995</v>
      </c>
      <c r="U8" s="10"/>
      <c r="V8" s="10"/>
      <c r="W8" s="10"/>
      <c r="X8" s="3"/>
    </row>
    <row r="9" spans="2:24" ht="19.5" customHeight="1" thickBot="1" x14ac:dyDescent="0.45">
      <c r="B9" s="1"/>
      <c r="C9" s="74"/>
      <c r="D9" s="75"/>
      <c r="E9" s="20" t="s">
        <v>19</v>
      </c>
      <c r="F9" s="1"/>
      <c r="G9" s="1"/>
      <c r="H9" s="1"/>
      <c r="I9" s="1"/>
      <c r="J9" s="1"/>
      <c r="K9" s="1"/>
      <c r="L9" s="2"/>
      <c r="N9" s="13">
        <v>50</v>
      </c>
      <c r="O9" s="13"/>
      <c r="P9" s="21" t="str">
        <f>IF($C$9&gt;0,IF($C$13&gt;N12,INT(T19+($C$13-100)*U19)+$P$5,IF($C$13&gt;100,INT(T19+($C$13-100)*U19)+$P$5,IF($C$13&gt;50,INT(T18+($C$13-50)*U18+$P$5),IF($C$13&gt;25,INT(T17+($C$13-25)*U17+$P$5),IF($C$13&gt;10,INT(T16+($C$13-10)*U16+$P$5),INT(U15*$C$13+$P$5)))))),"口径、使用量を入力してください")</f>
        <v>口径、使用量を入力してください</v>
      </c>
      <c r="Q9" t="s">
        <v>20</v>
      </c>
      <c r="R9" s="15" t="s">
        <v>21</v>
      </c>
      <c r="S9" s="16">
        <f t="shared" si="0"/>
        <v>8800</v>
      </c>
      <c r="T9" s="17">
        <v>7999.9999999999991</v>
      </c>
      <c r="U9" s="10"/>
      <c r="V9" s="10"/>
      <c r="W9" s="10"/>
      <c r="X9" s="3"/>
    </row>
    <row r="10" spans="2:24" ht="19.5" customHeight="1" x14ac:dyDescent="0.4">
      <c r="B10" s="1"/>
      <c r="C10" s="1" t="s">
        <v>22</v>
      </c>
      <c r="D10" s="1"/>
      <c r="E10" s="1"/>
      <c r="F10" s="1"/>
      <c r="G10" s="1"/>
      <c r="H10" s="1"/>
      <c r="I10" s="1"/>
      <c r="J10" s="1"/>
      <c r="K10" s="1"/>
      <c r="L10" s="2"/>
      <c r="N10" s="13">
        <v>75</v>
      </c>
      <c r="O10" s="13"/>
      <c r="P10" s="13"/>
      <c r="R10" s="15" t="s">
        <v>23</v>
      </c>
      <c r="S10" s="16">
        <f t="shared" si="0"/>
        <v>18700</v>
      </c>
      <c r="T10" s="17">
        <v>17000</v>
      </c>
      <c r="U10" s="10"/>
      <c r="V10" s="10"/>
      <c r="W10" s="10"/>
      <c r="X10" s="3"/>
    </row>
    <row r="11" spans="2:24" ht="15" customHeight="1" x14ac:dyDescent="0.4">
      <c r="B11" s="1"/>
      <c r="C11" s="1"/>
      <c r="D11" s="1"/>
      <c r="E11" s="1"/>
      <c r="F11" s="1"/>
      <c r="G11" s="1"/>
      <c r="H11" s="1"/>
      <c r="I11" s="1"/>
      <c r="J11" s="1"/>
      <c r="K11" s="1"/>
      <c r="L11" s="2"/>
      <c r="N11" s="13">
        <v>100</v>
      </c>
      <c r="O11" s="13"/>
      <c r="P11" s="13"/>
      <c r="R11" s="15" t="s">
        <v>24</v>
      </c>
      <c r="S11" s="16">
        <f t="shared" si="0"/>
        <v>55000.000000000007</v>
      </c>
      <c r="T11" s="17">
        <v>50000</v>
      </c>
      <c r="U11" s="10"/>
      <c r="V11" s="10"/>
      <c r="W11" s="10"/>
      <c r="X11" s="3"/>
    </row>
    <row r="12" spans="2:24" ht="19.5" customHeight="1" thickBot="1" x14ac:dyDescent="0.45">
      <c r="B12" s="19" t="s">
        <v>25</v>
      </c>
      <c r="C12" s="1"/>
      <c r="D12" s="1"/>
      <c r="E12" s="1"/>
      <c r="F12" s="1"/>
      <c r="G12" s="1"/>
      <c r="H12" s="1"/>
      <c r="I12" s="1"/>
      <c r="J12" s="1"/>
      <c r="K12" s="1"/>
      <c r="L12" s="2"/>
      <c r="N12" s="11" t="s">
        <v>26</v>
      </c>
      <c r="O12" s="11"/>
      <c r="P12" s="11"/>
      <c r="R12" s="15" t="s">
        <v>27</v>
      </c>
      <c r="S12" s="16">
        <f t="shared" si="0"/>
        <v>220000.00000000003</v>
      </c>
      <c r="T12" s="17">
        <v>200000</v>
      </c>
      <c r="U12" s="10"/>
      <c r="V12" s="10"/>
      <c r="W12" s="10"/>
      <c r="X12" s="3"/>
    </row>
    <row r="13" spans="2:24" ht="19.5" customHeight="1" thickBot="1" x14ac:dyDescent="0.45">
      <c r="B13" s="1"/>
      <c r="C13" s="74"/>
      <c r="D13" s="75"/>
      <c r="E13" s="19" t="s">
        <v>28</v>
      </c>
      <c r="F13" s="1"/>
      <c r="G13" s="1"/>
      <c r="H13" s="1"/>
      <c r="I13" s="1"/>
      <c r="J13" s="1"/>
      <c r="K13" s="1"/>
      <c r="L13" s="2"/>
      <c r="P13" s="8" t="s">
        <v>29</v>
      </c>
      <c r="R13" s="10"/>
      <c r="S13" s="10"/>
      <c r="T13" s="10"/>
      <c r="U13" s="10"/>
      <c r="V13" s="10"/>
      <c r="W13" s="10"/>
      <c r="X13" s="3"/>
    </row>
    <row r="14" spans="2:24" ht="19.5" customHeight="1" x14ac:dyDescent="0.4">
      <c r="B14" s="1"/>
      <c r="C14" s="1" t="s">
        <v>30</v>
      </c>
      <c r="D14" s="1"/>
      <c r="E14" s="1"/>
      <c r="F14" s="1"/>
      <c r="G14" s="1"/>
      <c r="H14" s="1"/>
      <c r="I14" s="1"/>
      <c r="J14" s="1"/>
      <c r="K14" s="1"/>
      <c r="L14" s="2"/>
      <c r="P14" s="11" t="s">
        <v>8</v>
      </c>
      <c r="R14" s="22" t="s">
        <v>31</v>
      </c>
      <c r="S14" s="23" t="s">
        <v>32</v>
      </c>
      <c r="T14" s="23" t="s">
        <v>33</v>
      </c>
      <c r="U14" s="24" t="s">
        <v>34</v>
      </c>
      <c r="V14" s="25" t="s">
        <v>35</v>
      </c>
      <c r="W14" s="25" t="s">
        <v>36</v>
      </c>
      <c r="X14" s="3"/>
    </row>
    <row r="15" spans="2:24" ht="15" customHeight="1" thickBot="1" x14ac:dyDescent="0.45">
      <c r="B15" s="1"/>
      <c r="C15" s="1"/>
      <c r="D15" s="1"/>
      <c r="E15" s="1"/>
      <c r="F15" s="1"/>
      <c r="G15" s="1"/>
      <c r="H15" s="1"/>
      <c r="I15" s="1"/>
      <c r="J15" s="1"/>
      <c r="K15" s="1"/>
      <c r="L15" s="2"/>
      <c r="P15" s="14" t="str">
        <f>IF($C$9=N12,S31,IF($C$9=N11,S30,IF($C$9=N10,S29,IF($C$9=N9,S28,IF($C$9=N8,S27,IF($C$9=N7,S26,IF($C$9=N6,S25,IF($C$9=N5,S24,"ﾒｰﾀｰ口径をお選びください"))))))))</f>
        <v>ﾒｰﾀｰ口径をお選びください</v>
      </c>
      <c r="Q15" t="s">
        <v>12</v>
      </c>
      <c r="R15" s="26">
        <v>0</v>
      </c>
      <c r="S15" s="26">
        <v>0</v>
      </c>
      <c r="T15" s="27">
        <v>0</v>
      </c>
      <c r="U15" s="27">
        <v>55</v>
      </c>
      <c r="V15" s="17">
        <f>T15/1.1</f>
        <v>0</v>
      </c>
      <c r="W15" s="17">
        <f>U15/1.1</f>
        <v>49.999999999999993</v>
      </c>
      <c r="X15" s="3"/>
    </row>
    <row r="16" spans="2:24" ht="19.5" thickBot="1" x14ac:dyDescent="0.45">
      <c r="B16" s="1"/>
      <c r="C16" s="28" t="s">
        <v>37</v>
      </c>
      <c r="D16" s="1"/>
      <c r="E16" s="20"/>
      <c r="F16" s="1"/>
      <c r="G16" s="1"/>
      <c r="H16" s="1"/>
      <c r="I16" s="1"/>
      <c r="J16" s="1"/>
      <c r="K16" s="1"/>
      <c r="L16" s="2"/>
      <c r="P16" s="13"/>
      <c r="R16" s="26">
        <v>11</v>
      </c>
      <c r="S16" s="26">
        <v>10</v>
      </c>
      <c r="T16" s="27">
        <v>550</v>
      </c>
      <c r="U16" s="27">
        <v>172.7</v>
      </c>
      <c r="V16" s="17">
        <f>T16/1.1</f>
        <v>499.99999999999994</v>
      </c>
      <c r="W16" s="17">
        <f t="shared" ref="V16:W19" si="1">U16/1.1</f>
        <v>156.99999999999997</v>
      </c>
      <c r="X16" s="3"/>
    </row>
    <row r="17" spans="2:24" ht="15" customHeight="1" x14ac:dyDescent="0.4">
      <c r="B17" s="1"/>
      <c r="C17" s="29"/>
      <c r="D17" s="30"/>
      <c r="E17" s="29"/>
      <c r="F17" s="1"/>
      <c r="G17" s="1"/>
      <c r="H17" s="1"/>
      <c r="I17" s="1"/>
      <c r="J17" s="1"/>
      <c r="K17" s="1"/>
      <c r="L17" s="2"/>
      <c r="P17" s="13"/>
      <c r="R17" s="26">
        <v>26</v>
      </c>
      <c r="S17" s="26">
        <v>25</v>
      </c>
      <c r="T17" s="27">
        <v>3140.5</v>
      </c>
      <c r="U17" s="27">
        <v>206.8</v>
      </c>
      <c r="V17" s="17">
        <f t="shared" si="1"/>
        <v>2854.9999999999995</v>
      </c>
      <c r="W17" s="17">
        <f t="shared" si="1"/>
        <v>188</v>
      </c>
      <c r="X17" s="3"/>
    </row>
    <row r="18" spans="2:24" ht="15" customHeight="1" thickBot="1" x14ac:dyDescent="0.45">
      <c r="B18" s="1"/>
      <c r="C18" s="1"/>
      <c r="D18" s="31"/>
      <c r="E18" s="30"/>
      <c r="F18" s="31" t="s">
        <v>38</v>
      </c>
      <c r="G18" s="18"/>
      <c r="H18" s="18"/>
      <c r="I18" s="18"/>
      <c r="J18" s="18"/>
      <c r="K18" s="1"/>
      <c r="L18" s="2"/>
      <c r="P18" s="13" t="s">
        <v>17</v>
      </c>
      <c r="R18" s="26">
        <v>51</v>
      </c>
      <c r="S18" s="26">
        <v>50</v>
      </c>
      <c r="T18" s="27">
        <v>8310.5</v>
      </c>
      <c r="U18" s="27">
        <v>242</v>
      </c>
      <c r="V18" s="17">
        <f t="shared" si="1"/>
        <v>7554.9999999999991</v>
      </c>
      <c r="W18" s="17">
        <f t="shared" si="1"/>
        <v>219.99999999999997</v>
      </c>
      <c r="X18" s="3"/>
    </row>
    <row r="19" spans="2:24" ht="24.95" customHeight="1" thickBot="1" x14ac:dyDescent="0.45">
      <c r="B19" s="19" t="s">
        <v>39</v>
      </c>
      <c r="C19" s="68" t="str">
        <f>P19</f>
        <v>口径、使用量を入力してください</v>
      </c>
      <c r="D19" s="76"/>
      <c r="E19" s="76"/>
      <c r="F19" s="67"/>
      <c r="G19" s="18" t="s">
        <v>12</v>
      </c>
      <c r="H19" s="18"/>
      <c r="I19" s="18"/>
      <c r="J19" s="18"/>
      <c r="K19" s="1"/>
      <c r="L19" s="2"/>
      <c r="N19" s="32"/>
      <c r="P19" s="21" t="str">
        <f>IF($C$9&gt;0,IF($C$13&gt;N12,INT(T39+($C$13-100)*U39)+$P$15,IF($C$13&gt;100,INT(T39+($C$13-100)*U39)+$P$15,IF($C$13&gt;50,INT(T38+($C$13-50)*U38+$P$15),IF($C$13&gt;25,INT(T37+($C$13-25)*U37+$P$15),IF($C$13&gt;10,INT(T36+($C$13-10)*U36+$P$15),INT(U35*$C$13+$P$15)))))),"口径、使用量を入力してください")</f>
        <v>口径、使用量を入力してください</v>
      </c>
      <c r="Q19" t="s">
        <v>20</v>
      </c>
      <c r="R19" s="26">
        <v>101</v>
      </c>
      <c r="S19" s="26">
        <v>100</v>
      </c>
      <c r="T19" s="27">
        <v>20410.5</v>
      </c>
      <c r="U19" s="27">
        <v>277.2</v>
      </c>
      <c r="V19" s="17">
        <f t="shared" si="1"/>
        <v>18555</v>
      </c>
      <c r="W19" s="17">
        <f t="shared" si="1"/>
        <v>251.99999999999997</v>
      </c>
      <c r="X19" s="3"/>
    </row>
    <row r="20" spans="2:24" ht="24.95" customHeight="1" thickBot="1" x14ac:dyDescent="0.45">
      <c r="B20" s="30"/>
      <c r="C20" s="1"/>
      <c r="D20" s="30"/>
      <c r="E20" s="1"/>
      <c r="F20" s="31" t="s">
        <v>38</v>
      </c>
      <c r="G20" s="1"/>
      <c r="H20" s="19" t="s">
        <v>40</v>
      </c>
      <c r="I20" s="66">
        <f>IF(C19=C21,0,C19-C21)</f>
        <v>0</v>
      </c>
      <c r="J20" s="67"/>
      <c r="K20" s="30" t="s">
        <v>12</v>
      </c>
      <c r="N20" s="33"/>
      <c r="R20" s="3"/>
      <c r="S20" s="3"/>
      <c r="T20" s="3"/>
      <c r="U20" s="3"/>
      <c r="V20" s="3"/>
      <c r="W20" s="3"/>
      <c r="X20" s="3"/>
    </row>
    <row r="21" spans="2:24" ht="24.95" customHeight="1" thickBot="1" x14ac:dyDescent="0.45">
      <c r="B21" s="19" t="s">
        <v>41</v>
      </c>
      <c r="C21" s="68" t="str">
        <f>P9</f>
        <v>口径、使用量を入力してください</v>
      </c>
      <c r="D21" s="69"/>
      <c r="E21" s="69"/>
      <c r="F21" s="70"/>
      <c r="G21" s="30" t="s">
        <v>12</v>
      </c>
      <c r="H21" s="30"/>
      <c r="I21" s="1"/>
      <c r="J21" s="18"/>
      <c r="K21" s="18"/>
      <c r="L21" s="2"/>
      <c r="R21" s="3"/>
      <c r="S21" s="3"/>
      <c r="T21" s="3"/>
      <c r="U21" s="3"/>
      <c r="V21" s="3"/>
      <c r="W21" s="3"/>
      <c r="X21" s="3"/>
    </row>
    <row r="22" spans="2:24" ht="15" customHeight="1" x14ac:dyDescent="0.4">
      <c r="B22" s="1"/>
      <c r="C22" s="1"/>
      <c r="D22" s="30"/>
      <c r="E22" s="30"/>
      <c r="F22" s="1"/>
      <c r="G22" s="30"/>
      <c r="H22" s="30"/>
      <c r="I22" s="1"/>
      <c r="J22" s="1"/>
      <c r="K22" s="1"/>
      <c r="L22" s="2"/>
      <c r="O22" t="s">
        <v>42</v>
      </c>
      <c r="R22" s="9" t="s">
        <v>43</v>
      </c>
      <c r="S22" s="9" t="s">
        <v>44</v>
      </c>
      <c r="T22" s="10"/>
      <c r="U22" s="3"/>
      <c r="V22" s="3"/>
      <c r="W22" s="3"/>
      <c r="X22" s="3"/>
    </row>
    <row r="23" spans="2:24" ht="15" customHeight="1" x14ac:dyDescent="0.5">
      <c r="B23" s="1" t="s">
        <v>45</v>
      </c>
      <c r="C23" s="30"/>
      <c r="D23" s="30"/>
      <c r="E23" s="30"/>
      <c r="F23" s="1"/>
      <c r="G23" s="30"/>
      <c r="H23" s="30"/>
      <c r="I23" s="1"/>
      <c r="J23" s="6"/>
      <c r="K23" s="1"/>
      <c r="L23" s="2"/>
      <c r="R23" s="12" t="s">
        <v>9</v>
      </c>
      <c r="S23" s="12" t="s">
        <v>10</v>
      </c>
      <c r="T23" s="10"/>
      <c r="U23" s="3"/>
      <c r="V23" s="3"/>
      <c r="W23" s="3"/>
      <c r="X23" s="3"/>
    </row>
    <row r="24" spans="2:24" ht="15" customHeight="1" x14ac:dyDescent="0.4">
      <c r="B24" s="1" t="s">
        <v>46</v>
      </c>
      <c r="C24" s="30"/>
      <c r="D24" s="30"/>
      <c r="E24" s="30"/>
      <c r="F24" s="30"/>
      <c r="G24" s="30"/>
      <c r="H24" s="30"/>
      <c r="I24" s="1"/>
      <c r="J24" s="6"/>
      <c r="K24" s="1"/>
      <c r="L24" s="2"/>
      <c r="R24" s="15" t="s">
        <v>13</v>
      </c>
      <c r="S24" s="16">
        <f>T24*1.1</f>
        <v>1045</v>
      </c>
      <c r="T24" s="17">
        <v>950</v>
      </c>
      <c r="U24" s="34">
        <f>T24/T5-1</f>
        <v>0.30136986301369872</v>
      </c>
      <c r="V24" s="3"/>
      <c r="W24" s="3"/>
      <c r="X24" s="3"/>
    </row>
    <row r="25" spans="2:24" ht="15" customHeight="1" x14ac:dyDescent="0.4">
      <c r="B25" s="18"/>
      <c r="C25" s="18"/>
      <c r="D25" s="18"/>
      <c r="E25" s="18"/>
      <c r="F25" s="18"/>
      <c r="G25" s="18"/>
      <c r="H25" s="18"/>
      <c r="I25" s="18"/>
      <c r="J25" s="6"/>
      <c r="K25" s="1"/>
      <c r="L25" s="2"/>
      <c r="R25" s="15" t="s">
        <v>14</v>
      </c>
      <c r="S25" s="16">
        <f t="shared" ref="S25:S31" si="2">T25*1.1</f>
        <v>1078</v>
      </c>
      <c r="T25" s="17">
        <v>980</v>
      </c>
      <c r="U25" s="34">
        <f t="shared" ref="U25:U31" si="3">T25/T6-1</f>
        <v>0.30666666666666664</v>
      </c>
      <c r="V25" s="3"/>
      <c r="W25" s="3"/>
      <c r="X25" s="3"/>
    </row>
    <row r="26" spans="2:24" x14ac:dyDescent="0.4">
      <c r="J26" s="35"/>
      <c r="K26" s="2"/>
      <c r="L26" s="2"/>
      <c r="R26" s="15" t="s">
        <v>15</v>
      </c>
      <c r="S26" s="16">
        <f t="shared" si="2"/>
        <v>1815.0000000000002</v>
      </c>
      <c r="T26" s="17">
        <v>1650</v>
      </c>
      <c r="U26" s="34">
        <f t="shared" si="3"/>
        <v>0.26923076923076916</v>
      </c>
      <c r="V26" s="3"/>
      <c r="W26" s="3"/>
      <c r="X26" s="3"/>
    </row>
    <row r="27" spans="2:24" x14ac:dyDescent="0.4">
      <c r="B27" s="2"/>
      <c r="C27" s="2"/>
      <c r="D27" s="2"/>
      <c r="E27" s="2"/>
      <c r="F27" s="2"/>
      <c r="G27" s="2"/>
      <c r="H27" s="2"/>
      <c r="I27" s="2"/>
      <c r="J27" s="36"/>
      <c r="K27" s="2"/>
      <c r="L27" s="2"/>
      <c r="R27" s="15" t="s">
        <v>18</v>
      </c>
      <c r="S27" s="16">
        <f t="shared" si="2"/>
        <v>5511</v>
      </c>
      <c r="T27" s="17">
        <v>5010</v>
      </c>
      <c r="U27" s="34">
        <f t="shared" si="3"/>
        <v>0.25250000000000017</v>
      </c>
      <c r="V27" s="3"/>
      <c r="W27" s="3"/>
      <c r="X27" s="3"/>
    </row>
    <row r="28" spans="2:24" x14ac:dyDescent="0.4">
      <c r="R28" s="15" t="s">
        <v>21</v>
      </c>
      <c r="S28" s="16">
        <f t="shared" si="2"/>
        <v>10978</v>
      </c>
      <c r="T28" s="17">
        <v>9980</v>
      </c>
      <c r="U28" s="34">
        <f t="shared" si="3"/>
        <v>0.24750000000000005</v>
      </c>
      <c r="V28" s="3"/>
      <c r="W28" s="3"/>
      <c r="X28" s="3"/>
    </row>
    <row r="29" spans="2:24" x14ac:dyDescent="0.4">
      <c r="C29" s="37"/>
      <c r="D29" s="37"/>
      <c r="E29" s="38"/>
      <c r="F29" s="38"/>
      <c r="G29" s="37"/>
      <c r="H29" s="37"/>
      <c r="R29" s="15" t="s">
        <v>23</v>
      </c>
      <c r="S29" s="16">
        <f t="shared" si="2"/>
        <v>22913.000000000004</v>
      </c>
      <c r="T29" s="17">
        <v>20830</v>
      </c>
      <c r="U29" s="34">
        <f t="shared" si="3"/>
        <v>0.22529411764705887</v>
      </c>
      <c r="V29" s="3"/>
      <c r="W29" s="3"/>
      <c r="X29" s="3"/>
    </row>
    <row r="30" spans="2:24" x14ac:dyDescent="0.4">
      <c r="R30" s="15" t="s">
        <v>24</v>
      </c>
      <c r="S30" s="16">
        <f t="shared" si="2"/>
        <v>68090</v>
      </c>
      <c r="T30" s="17">
        <v>61900</v>
      </c>
      <c r="U30" s="34">
        <f t="shared" si="3"/>
        <v>0.23799999999999999</v>
      </c>
      <c r="V30" s="3"/>
      <c r="W30" s="3"/>
      <c r="X30" s="3"/>
    </row>
    <row r="31" spans="2:24" x14ac:dyDescent="0.4">
      <c r="R31" s="15" t="s">
        <v>47</v>
      </c>
      <c r="S31" s="16">
        <f t="shared" si="2"/>
        <v>266354</v>
      </c>
      <c r="T31" s="17">
        <v>242140</v>
      </c>
      <c r="U31" s="34">
        <f t="shared" si="3"/>
        <v>0.21070000000000011</v>
      </c>
      <c r="V31" s="3"/>
      <c r="W31" s="3"/>
      <c r="X31" s="3"/>
    </row>
    <row r="32" spans="2:24" x14ac:dyDescent="0.4">
      <c r="R32" s="39"/>
      <c r="S32" s="40"/>
      <c r="T32" s="17"/>
      <c r="U32" s="3"/>
      <c r="V32" s="3"/>
      <c r="W32" s="3"/>
      <c r="X32" s="3"/>
    </row>
    <row r="33" spans="18:24" x14ac:dyDescent="0.4">
      <c r="R33" s="41" t="s">
        <v>48</v>
      </c>
      <c r="S33" s="40"/>
      <c r="T33" s="17"/>
      <c r="U33" s="3"/>
      <c r="V33" s="3"/>
      <c r="W33" s="3"/>
      <c r="X33" s="3"/>
    </row>
    <row r="34" spans="18:24" ht="24" x14ac:dyDescent="0.4">
      <c r="R34" s="22" t="s">
        <v>31</v>
      </c>
      <c r="S34" s="23" t="s">
        <v>32</v>
      </c>
      <c r="T34" s="23" t="s">
        <v>33</v>
      </c>
      <c r="U34" s="24" t="s">
        <v>34</v>
      </c>
      <c r="V34" s="25" t="s">
        <v>35</v>
      </c>
      <c r="W34" s="25" t="s">
        <v>36</v>
      </c>
      <c r="X34" s="3"/>
    </row>
    <row r="35" spans="18:24" x14ac:dyDescent="0.4">
      <c r="R35" s="26">
        <v>0</v>
      </c>
      <c r="S35" s="26">
        <v>0</v>
      </c>
      <c r="T35" s="27">
        <f>V35*1.1</f>
        <v>0</v>
      </c>
      <c r="U35" s="27">
        <f>W35*1.1</f>
        <v>66</v>
      </c>
      <c r="V35" s="17">
        <v>0</v>
      </c>
      <c r="W35" s="17">
        <v>60</v>
      </c>
      <c r="X35" s="34">
        <f>W35/W15-1</f>
        <v>0.20000000000000018</v>
      </c>
    </row>
    <row r="36" spans="18:24" x14ac:dyDescent="0.4">
      <c r="R36" s="26">
        <v>11</v>
      </c>
      <c r="S36" s="26">
        <v>10</v>
      </c>
      <c r="T36" s="27">
        <f t="shared" ref="T36:U39" si="4">V36*1.1</f>
        <v>660</v>
      </c>
      <c r="U36" s="27">
        <f t="shared" si="4"/>
        <v>221.10000000000002</v>
      </c>
      <c r="V36" s="17">
        <f>W35*10</f>
        <v>600</v>
      </c>
      <c r="W36" s="17">
        <v>201</v>
      </c>
      <c r="X36" s="34">
        <f>W36/W16-1</f>
        <v>0.28025477707006385</v>
      </c>
    </row>
    <row r="37" spans="18:24" x14ac:dyDescent="0.4">
      <c r="R37" s="26">
        <v>26</v>
      </c>
      <c r="S37" s="26">
        <v>25</v>
      </c>
      <c r="T37" s="27">
        <f t="shared" si="4"/>
        <v>3976.5000000000005</v>
      </c>
      <c r="U37" s="27">
        <f t="shared" si="4"/>
        <v>265.10000000000002</v>
      </c>
      <c r="V37" s="17">
        <f>W36*15+V36</f>
        <v>3615</v>
      </c>
      <c r="W37" s="17">
        <v>241</v>
      </c>
      <c r="X37" s="34">
        <f>W37/W17-1</f>
        <v>0.28191489361702127</v>
      </c>
    </row>
    <row r="38" spans="18:24" x14ac:dyDescent="0.4">
      <c r="R38" s="26">
        <v>51</v>
      </c>
      <c r="S38" s="26">
        <v>50</v>
      </c>
      <c r="T38" s="27">
        <f t="shared" si="4"/>
        <v>10604</v>
      </c>
      <c r="U38" s="27">
        <f t="shared" si="4"/>
        <v>309.10000000000002</v>
      </c>
      <c r="V38" s="17">
        <f>W37*25+V37</f>
        <v>9640</v>
      </c>
      <c r="W38" s="17">
        <v>281</v>
      </c>
      <c r="X38" s="34">
        <f>W38/W18-1</f>
        <v>0.27727272727272734</v>
      </c>
    </row>
    <row r="39" spans="18:24" x14ac:dyDescent="0.4">
      <c r="R39" s="26">
        <v>101</v>
      </c>
      <c r="S39" s="26">
        <v>100</v>
      </c>
      <c r="T39" s="27">
        <f t="shared" si="4"/>
        <v>26059.000000000004</v>
      </c>
      <c r="U39" s="27">
        <f t="shared" si="4"/>
        <v>354.20000000000005</v>
      </c>
      <c r="V39" s="17">
        <f>W38*50+V38</f>
        <v>23690</v>
      </c>
      <c r="W39" s="17">
        <v>322</v>
      </c>
      <c r="X39" s="34">
        <f>W39/W19-1</f>
        <v>0.2777777777777779</v>
      </c>
    </row>
    <row r="40" spans="18:24" x14ac:dyDescent="0.4">
      <c r="R40" s="41" t="s">
        <v>49</v>
      </c>
      <c r="S40" s="40"/>
      <c r="T40" s="17"/>
      <c r="U40" s="3"/>
      <c r="V40" s="3"/>
      <c r="W40" s="3"/>
      <c r="X40" s="3"/>
    </row>
    <row r="41" spans="18:24" x14ac:dyDescent="0.4">
      <c r="R41" s="22" t="s">
        <v>31</v>
      </c>
      <c r="S41" s="23" t="s">
        <v>50</v>
      </c>
      <c r="T41" s="23" t="s">
        <v>51</v>
      </c>
      <c r="U41" s="24" t="s">
        <v>52</v>
      </c>
      <c r="V41" s="25" t="s">
        <v>35</v>
      </c>
      <c r="W41" s="25" t="s">
        <v>36</v>
      </c>
      <c r="X41" s="3"/>
    </row>
    <row r="42" spans="18:24" x14ac:dyDescent="0.4">
      <c r="R42" s="26">
        <v>0</v>
      </c>
      <c r="S42" s="26">
        <v>0</v>
      </c>
      <c r="T42" s="27">
        <f>V42*1.1</f>
        <v>0</v>
      </c>
      <c r="U42" s="27">
        <f>W42*1.1</f>
        <v>66</v>
      </c>
      <c r="V42" s="17">
        <v>0</v>
      </c>
      <c r="W42" s="17">
        <v>60</v>
      </c>
      <c r="X42" s="3"/>
    </row>
    <row r="43" spans="18:24" x14ac:dyDescent="0.4">
      <c r="R43" s="26">
        <v>11</v>
      </c>
      <c r="S43" s="26">
        <v>10</v>
      </c>
      <c r="T43" s="27">
        <f t="shared" ref="T43:U46" si="5">V43*1.1</f>
        <v>660</v>
      </c>
      <c r="U43" s="27">
        <f t="shared" si="5"/>
        <v>221.10000000000002</v>
      </c>
      <c r="V43" s="17">
        <f>W42*10</f>
        <v>600</v>
      </c>
      <c r="W43" s="17">
        <v>201</v>
      </c>
      <c r="X43" s="3"/>
    </row>
    <row r="44" spans="18:24" x14ac:dyDescent="0.4">
      <c r="R44" s="26">
        <v>26</v>
      </c>
      <c r="S44" s="26">
        <v>25</v>
      </c>
      <c r="T44" s="27">
        <f t="shared" si="5"/>
        <v>3976.5000000000005</v>
      </c>
      <c r="U44" s="27">
        <f t="shared" si="5"/>
        <v>265.10000000000002</v>
      </c>
      <c r="V44" s="17">
        <f>W43*15+V43</f>
        <v>3615</v>
      </c>
      <c r="W44" s="17">
        <v>241</v>
      </c>
      <c r="X44" s="3"/>
    </row>
    <row r="45" spans="18:24" x14ac:dyDescent="0.4">
      <c r="R45" s="26">
        <v>51</v>
      </c>
      <c r="S45" s="26">
        <v>50</v>
      </c>
      <c r="T45" s="27">
        <f t="shared" si="5"/>
        <v>10604</v>
      </c>
      <c r="U45" s="27">
        <f t="shared" si="5"/>
        <v>309.10000000000002</v>
      </c>
      <c r="V45" s="17">
        <f>W44*25+V44</f>
        <v>9640</v>
      </c>
      <c r="W45" s="17">
        <v>281</v>
      </c>
      <c r="X45" s="3"/>
    </row>
    <row r="46" spans="18:24" x14ac:dyDescent="0.4">
      <c r="R46" s="26">
        <v>101</v>
      </c>
      <c r="S46" s="26">
        <v>100</v>
      </c>
      <c r="T46" s="27">
        <f t="shared" si="5"/>
        <v>26059.000000000004</v>
      </c>
      <c r="U46" s="27">
        <f t="shared" si="5"/>
        <v>354.20000000000005</v>
      </c>
      <c r="V46" s="17">
        <f>W45*50+V45</f>
        <v>23690</v>
      </c>
      <c r="W46" s="17">
        <v>322</v>
      </c>
      <c r="X46" s="3"/>
    </row>
    <row r="47" spans="18:24" x14ac:dyDescent="0.4">
      <c r="R47" s="41" t="s">
        <v>53</v>
      </c>
      <c r="S47" s="40"/>
      <c r="T47" s="17"/>
      <c r="U47" s="3"/>
      <c r="V47" s="3"/>
      <c r="W47" s="3"/>
      <c r="X47" s="3"/>
    </row>
    <row r="48" spans="18:24" x14ac:dyDescent="0.4">
      <c r="R48" s="22" t="s">
        <v>31</v>
      </c>
      <c r="S48" s="23" t="s">
        <v>50</v>
      </c>
      <c r="T48" s="23" t="s">
        <v>51</v>
      </c>
      <c r="U48" s="24" t="s">
        <v>52</v>
      </c>
      <c r="V48" s="25" t="s">
        <v>35</v>
      </c>
      <c r="W48" s="25" t="s">
        <v>36</v>
      </c>
      <c r="X48" s="3"/>
    </row>
    <row r="49" spans="18:24" x14ac:dyDescent="0.4">
      <c r="R49" s="26">
        <v>0</v>
      </c>
      <c r="S49" s="26">
        <v>0</v>
      </c>
      <c r="T49" s="27">
        <f>V49*1.1</f>
        <v>0</v>
      </c>
      <c r="U49" s="27">
        <f>W49*1.1</f>
        <v>66</v>
      </c>
      <c r="V49" s="17">
        <v>0</v>
      </c>
      <c r="W49" s="17">
        <v>60</v>
      </c>
      <c r="X49" s="3"/>
    </row>
    <row r="50" spans="18:24" x14ac:dyDescent="0.4">
      <c r="R50" s="26">
        <v>11</v>
      </c>
      <c r="S50" s="26">
        <v>10</v>
      </c>
      <c r="T50" s="27">
        <f t="shared" ref="T50:U53" si="6">V50*1.1</f>
        <v>660</v>
      </c>
      <c r="U50" s="27">
        <f t="shared" si="6"/>
        <v>221.10000000000002</v>
      </c>
      <c r="V50" s="17">
        <f>W49*10</f>
        <v>600</v>
      </c>
      <c r="W50" s="17">
        <v>201</v>
      </c>
      <c r="X50" s="3"/>
    </row>
    <row r="51" spans="18:24" x14ac:dyDescent="0.4">
      <c r="R51" s="26">
        <v>26</v>
      </c>
      <c r="S51" s="26">
        <v>25</v>
      </c>
      <c r="T51" s="27">
        <f t="shared" si="6"/>
        <v>3976.5000000000005</v>
      </c>
      <c r="U51" s="27">
        <f t="shared" si="6"/>
        <v>265.10000000000002</v>
      </c>
      <c r="V51" s="17">
        <f>W50*15+V50</f>
        <v>3615</v>
      </c>
      <c r="W51" s="17">
        <v>241</v>
      </c>
      <c r="X51" s="3"/>
    </row>
    <row r="52" spans="18:24" x14ac:dyDescent="0.4">
      <c r="R52" s="26">
        <v>51</v>
      </c>
      <c r="S52" s="26">
        <v>50</v>
      </c>
      <c r="T52" s="27">
        <f t="shared" si="6"/>
        <v>10604</v>
      </c>
      <c r="U52" s="27">
        <f t="shared" si="6"/>
        <v>309.10000000000002</v>
      </c>
      <c r="V52" s="17">
        <f>W51*25+V51</f>
        <v>9640</v>
      </c>
      <c r="W52" s="17">
        <v>281</v>
      </c>
      <c r="X52" s="3"/>
    </row>
    <row r="53" spans="18:24" x14ac:dyDescent="0.4">
      <c r="R53" s="26">
        <v>101</v>
      </c>
      <c r="S53" s="26">
        <v>100</v>
      </c>
      <c r="T53" s="27">
        <f t="shared" si="6"/>
        <v>26059.000000000004</v>
      </c>
      <c r="U53" s="27">
        <f t="shared" si="6"/>
        <v>354.20000000000005</v>
      </c>
      <c r="V53" s="17">
        <f>W52*50+V52</f>
        <v>23690</v>
      </c>
      <c r="W53" s="17">
        <v>322</v>
      </c>
      <c r="X53" s="3"/>
    </row>
    <row r="54" spans="18:24" x14ac:dyDescent="0.4">
      <c r="R54" s="3"/>
      <c r="S54" s="3"/>
      <c r="T54" s="3"/>
      <c r="U54" s="3"/>
      <c r="V54" s="3"/>
      <c r="W54" s="3"/>
      <c r="X54" s="3"/>
    </row>
  </sheetData>
  <mergeCells count="6">
    <mergeCell ref="I20:J20"/>
    <mergeCell ref="C21:F21"/>
    <mergeCell ref="B1:E1"/>
    <mergeCell ref="C9:D9"/>
    <mergeCell ref="C13:D13"/>
    <mergeCell ref="C19:F19"/>
  </mergeCells>
  <phoneticPr fontId="3"/>
  <dataValidations count="1">
    <dataValidation type="list" allowBlank="1" showInputMessage="1" showErrorMessage="1" sqref="C9" xr:uid="{3CD6D8F4-4699-47F4-B17D-58707A7626D5}">
      <formula1>$N$5:$N$12</formula1>
    </dataValidation>
  </dataValidations>
  <pageMargins left="0.7" right="0.7" top="0.75" bottom="0.75" header="0.3" footer="0.3"/>
  <pageSetup paperSize="9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987D9-C5C8-48AD-BD79-EAD316C3D25A}">
  <sheetPr>
    <tabColor rgb="FFFFFF00"/>
  </sheetPr>
  <dimension ref="B1:AA55"/>
  <sheetViews>
    <sheetView showGridLines="0" tabSelected="1" zoomScaleNormal="100" zoomScaleSheetLayoutView="110" workbookViewId="0">
      <selection activeCell="N10" sqref="N10"/>
    </sheetView>
  </sheetViews>
  <sheetFormatPr defaultRowHeight="18.75" x14ac:dyDescent="0.4"/>
  <cols>
    <col min="1" max="1" width="1.25" customWidth="1"/>
    <col min="2" max="2" width="15.25" customWidth="1"/>
    <col min="3" max="5" width="11.375" customWidth="1"/>
    <col min="6" max="6" width="13.75" customWidth="1"/>
    <col min="7" max="8" width="11.375" customWidth="1"/>
    <col min="11" max="11" width="6.375" customWidth="1"/>
    <col min="13" max="14" width="9" customWidth="1"/>
    <col min="15" max="15" width="5.875" customWidth="1"/>
    <col min="16" max="16" width="15" customWidth="1"/>
    <col min="17" max="17" width="9" customWidth="1"/>
    <col min="18" max="18" width="11" customWidth="1"/>
    <col min="19" max="19" width="17.5" customWidth="1"/>
    <col min="20" max="20" width="14.5" customWidth="1"/>
    <col min="21" max="21" width="16.875" customWidth="1"/>
    <col min="22" max="23" width="12.375" customWidth="1"/>
  </cols>
  <sheetData>
    <row r="1" spans="2:27" ht="57" customHeight="1" thickTop="1" thickBot="1" x14ac:dyDescent="0.45">
      <c r="B1" s="71" t="s">
        <v>0</v>
      </c>
      <c r="C1" s="72"/>
      <c r="D1" s="72"/>
      <c r="E1" s="73"/>
      <c r="F1" s="1"/>
      <c r="G1" s="1"/>
      <c r="H1" s="1"/>
      <c r="I1" s="1"/>
      <c r="J1" s="1"/>
      <c r="K1" s="1"/>
      <c r="L1" s="55"/>
      <c r="M1" s="49"/>
      <c r="N1" s="42"/>
      <c r="O1" s="42"/>
      <c r="P1" s="42"/>
      <c r="Q1" s="42"/>
      <c r="R1" s="43"/>
      <c r="S1" s="43"/>
      <c r="T1" s="43"/>
      <c r="U1" s="43"/>
      <c r="V1" s="43"/>
      <c r="W1" s="43"/>
      <c r="X1" s="43"/>
      <c r="Y1" s="42"/>
      <c r="Z1" s="49"/>
      <c r="AA1" s="49"/>
    </row>
    <row r="2" spans="2:27" ht="15" customHeight="1" thickTop="1" x14ac:dyDescent="0.4">
      <c r="B2" s="4" t="s">
        <v>1</v>
      </c>
      <c r="C2" s="5"/>
      <c r="D2" s="5"/>
      <c r="E2" s="5"/>
      <c r="F2" s="1"/>
      <c r="G2" s="1"/>
      <c r="H2" s="1"/>
      <c r="I2" s="1"/>
      <c r="J2" s="1"/>
      <c r="K2" s="1"/>
      <c r="L2" s="55"/>
      <c r="M2" s="49"/>
      <c r="N2" s="42"/>
      <c r="O2" s="42"/>
      <c r="P2" s="42"/>
      <c r="Q2" s="42"/>
      <c r="R2" s="43"/>
      <c r="S2" s="43"/>
      <c r="T2" s="43"/>
      <c r="U2" s="43"/>
      <c r="V2" s="43"/>
      <c r="W2" s="43"/>
      <c r="X2" s="43"/>
      <c r="Y2" s="42"/>
      <c r="Z2" s="49"/>
      <c r="AA2" s="49"/>
    </row>
    <row r="3" spans="2:27" ht="15" customHeight="1" x14ac:dyDescent="0.4">
      <c r="B3" s="6" t="s">
        <v>2</v>
      </c>
      <c r="C3" s="7"/>
      <c r="D3" s="7"/>
      <c r="E3" s="7"/>
      <c r="F3" s="1"/>
      <c r="G3" s="1"/>
      <c r="H3" s="1"/>
      <c r="I3" s="1"/>
      <c r="J3" s="1"/>
      <c r="K3" s="1"/>
      <c r="L3" s="55"/>
      <c r="M3" s="49"/>
      <c r="N3" s="56" t="s">
        <v>3</v>
      </c>
      <c r="O3" s="56"/>
      <c r="P3" s="56" t="s">
        <v>4</v>
      </c>
      <c r="Q3" s="42"/>
      <c r="R3" s="43" t="s">
        <v>5</v>
      </c>
      <c r="S3" s="43"/>
      <c r="T3" s="57"/>
      <c r="U3" s="57"/>
      <c r="V3" s="57"/>
      <c r="W3" s="57"/>
      <c r="X3" s="43"/>
      <c r="Y3" s="42"/>
      <c r="Z3" s="49"/>
      <c r="AA3" s="49"/>
    </row>
    <row r="4" spans="2:27" ht="15" customHeight="1" x14ac:dyDescent="0.5">
      <c r="B4" s="6" t="s">
        <v>6</v>
      </c>
      <c r="C4" s="1"/>
      <c r="D4" s="1"/>
      <c r="E4" s="1"/>
      <c r="F4" s="1"/>
      <c r="G4" s="1"/>
      <c r="H4" s="1"/>
      <c r="I4" s="1"/>
      <c r="J4" s="1"/>
      <c r="K4" s="1"/>
      <c r="L4" s="55"/>
      <c r="M4" s="49"/>
      <c r="N4" s="56" t="s">
        <v>7</v>
      </c>
      <c r="O4" s="56"/>
      <c r="P4" s="58" t="s">
        <v>8</v>
      </c>
      <c r="Q4" s="42"/>
      <c r="R4" s="59" t="s">
        <v>9</v>
      </c>
      <c r="S4" s="59" t="s">
        <v>55</v>
      </c>
      <c r="T4" s="57"/>
      <c r="U4" s="57"/>
      <c r="V4" s="57"/>
      <c r="W4" s="57"/>
      <c r="X4" s="43"/>
      <c r="Y4" s="42"/>
      <c r="Z4" s="49"/>
      <c r="AA4" s="49"/>
    </row>
    <row r="5" spans="2:27" ht="15" customHeight="1" x14ac:dyDescent="0.4">
      <c r="B5" s="6" t="s">
        <v>11</v>
      </c>
      <c r="C5" s="1"/>
      <c r="D5" s="1"/>
      <c r="E5" s="1"/>
      <c r="F5" s="1"/>
      <c r="G5" s="1"/>
      <c r="H5" s="1"/>
      <c r="I5" s="1"/>
      <c r="J5" s="1"/>
      <c r="K5" s="1"/>
      <c r="L5" s="55"/>
      <c r="M5" s="49"/>
      <c r="N5" s="60">
        <v>13</v>
      </c>
      <c r="O5" s="60"/>
      <c r="P5" s="61" t="str">
        <f>IF($C$9=N12,220000,IF($C$9=N11,55000,IF($C$9=N10,18700,IF($C$9=N9,8800,IF($C$9=N8,4400,IF($C$9=N7,1430,IF($C$9=N6,825,IF($C$9=N5,803,"ﾒｰﾀｰ口径をお選びください"))))))))</f>
        <v>ﾒｰﾀｰ口径をお選びください</v>
      </c>
      <c r="Q5" s="42" t="s">
        <v>12</v>
      </c>
      <c r="R5" s="62" t="s">
        <v>13</v>
      </c>
      <c r="S5" s="47">
        <f>T5*1.1</f>
        <v>802.99999999999989</v>
      </c>
      <c r="T5" s="44">
        <v>729.99999999999989</v>
      </c>
      <c r="U5" s="57"/>
      <c r="V5" s="57"/>
      <c r="W5" s="57"/>
      <c r="X5" s="43"/>
      <c r="Y5" s="42"/>
      <c r="Z5" s="49"/>
      <c r="AA5" s="49"/>
    </row>
    <row r="6" spans="2:27" ht="15" customHeight="1" x14ac:dyDescent="0.4">
      <c r="B6" s="1"/>
      <c r="C6" s="1"/>
      <c r="D6" s="1"/>
      <c r="E6" s="1"/>
      <c r="F6" s="1"/>
      <c r="G6" s="1"/>
      <c r="H6" s="1"/>
      <c r="I6" s="1"/>
      <c r="J6" s="1"/>
      <c r="K6" s="1"/>
      <c r="L6" s="55"/>
      <c r="M6" s="49"/>
      <c r="N6" s="60">
        <v>20</v>
      </c>
      <c r="O6" s="60"/>
      <c r="P6" s="60"/>
      <c r="Q6" s="42"/>
      <c r="R6" s="62" t="s">
        <v>14</v>
      </c>
      <c r="S6" s="47">
        <f t="shared" ref="S6:S12" si="0">T6*1.1</f>
        <v>825.00000000000011</v>
      </c>
      <c r="T6" s="44">
        <v>750</v>
      </c>
      <c r="U6" s="57"/>
      <c r="V6" s="57"/>
      <c r="W6" s="57"/>
      <c r="X6" s="43"/>
      <c r="Y6" s="42"/>
      <c r="Z6" s="49"/>
      <c r="AA6" s="49"/>
    </row>
    <row r="7" spans="2:27" ht="15" customHeight="1" x14ac:dyDescent="0.4">
      <c r="B7" s="18"/>
      <c r="C7" s="18"/>
      <c r="D7" s="18"/>
      <c r="E7" s="18"/>
      <c r="F7" s="18"/>
      <c r="G7" s="18"/>
      <c r="H7" s="18"/>
      <c r="I7" s="18"/>
      <c r="J7" s="18"/>
      <c r="K7" s="18"/>
      <c r="L7" s="55"/>
      <c r="M7" s="49"/>
      <c r="N7" s="60">
        <v>25</v>
      </c>
      <c r="O7" s="60"/>
      <c r="P7" s="60"/>
      <c r="Q7" s="42"/>
      <c r="R7" s="62" t="s">
        <v>15</v>
      </c>
      <c r="S7" s="47">
        <f t="shared" si="0"/>
        <v>1430.0000000000002</v>
      </c>
      <c r="T7" s="44">
        <v>1300</v>
      </c>
      <c r="U7" s="57"/>
      <c r="V7" s="57"/>
      <c r="W7" s="57"/>
      <c r="X7" s="43"/>
      <c r="Y7" s="42"/>
      <c r="Z7" s="49"/>
      <c r="AA7" s="49"/>
    </row>
    <row r="8" spans="2:27" ht="19.5" thickBot="1" x14ac:dyDescent="0.45">
      <c r="B8" s="19" t="s">
        <v>16</v>
      </c>
      <c r="C8" s="1"/>
      <c r="D8" s="1"/>
      <c r="E8" s="1"/>
      <c r="F8" s="6"/>
      <c r="G8" s="1"/>
      <c r="H8" s="1"/>
      <c r="I8" s="1"/>
      <c r="J8" s="1"/>
      <c r="K8" s="1"/>
      <c r="L8" s="55"/>
      <c r="M8" s="49"/>
      <c r="N8" s="60">
        <v>40</v>
      </c>
      <c r="O8" s="60"/>
      <c r="P8" s="60" t="s">
        <v>17</v>
      </c>
      <c r="Q8" s="42"/>
      <c r="R8" s="62" t="s">
        <v>18</v>
      </c>
      <c r="S8" s="47">
        <f t="shared" si="0"/>
        <v>4400</v>
      </c>
      <c r="T8" s="44">
        <v>3999.9999999999995</v>
      </c>
      <c r="U8" s="57"/>
      <c r="V8" s="57"/>
      <c r="W8" s="57"/>
      <c r="X8" s="43"/>
      <c r="Y8" s="42"/>
      <c r="Z8" s="49"/>
      <c r="AA8" s="49"/>
    </row>
    <row r="9" spans="2:27" ht="19.5" customHeight="1" thickBot="1" x14ac:dyDescent="0.45">
      <c r="B9" s="1"/>
      <c r="C9" s="82"/>
      <c r="D9" s="83"/>
      <c r="E9" s="20" t="s">
        <v>19</v>
      </c>
      <c r="F9" s="1"/>
      <c r="G9" s="1"/>
      <c r="H9" s="1"/>
      <c r="I9" s="1"/>
      <c r="J9" s="1"/>
      <c r="K9" s="1"/>
      <c r="L9" s="55"/>
      <c r="M9" s="49"/>
      <c r="N9" s="60">
        <v>50</v>
      </c>
      <c r="O9" s="60"/>
      <c r="P9" s="63" t="str">
        <f>IF($C$9&gt;0,IF($C$13&gt;N12,INT(T19+($C$13-100)*U19)+$P$5,IF($C$13&gt;100,INT(T19+($C$13-100)*U19)+$P$5,IF($C$13&gt;50,INT(T18+($C$13-50)*U18+$P$5),IF($C$13&gt;25,INT(T17+($C$13-25)*U17+$P$5),IF($C$13&gt;10,INT(T16+($C$13-10)*U16+$P$5),INT(U15*$C$13+$P$5)))))),"口径、使用量を入力してください")</f>
        <v>口径、使用量を入力してください</v>
      </c>
      <c r="Q9" s="42" t="s">
        <v>20</v>
      </c>
      <c r="R9" s="62" t="s">
        <v>21</v>
      </c>
      <c r="S9" s="47">
        <f t="shared" si="0"/>
        <v>8800</v>
      </c>
      <c r="T9" s="44">
        <v>7999.9999999999991</v>
      </c>
      <c r="U9" s="57"/>
      <c r="V9" s="57"/>
      <c r="W9" s="57"/>
      <c r="X9" s="43"/>
      <c r="Y9" s="42"/>
      <c r="Z9" s="49"/>
      <c r="AA9" s="49"/>
    </row>
    <row r="10" spans="2:27" ht="19.5" customHeight="1" x14ac:dyDescent="0.4">
      <c r="B10" s="1"/>
      <c r="C10" s="1" t="s">
        <v>22</v>
      </c>
      <c r="D10" s="1"/>
      <c r="E10" s="1"/>
      <c r="F10" s="1"/>
      <c r="G10" s="1"/>
      <c r="H10" s="1"/>
      <c r="I10" s="1"/>
      <c r="J10" s="1"/>
      <c r="K10" s="1"/>
      <c r="L10" s="55"/>
      <c r="M10" s="49"/>
      <c r="N10" s="60">
        <v>75</v>
      </c>
      <c r="O10" s="60"/>
      <c r="P10" s="60"/>
      <c r="Q10" s="42"/>
      <c r="R10" s="62" t="s">
        <v>23</v>
      </c>
      <c r="S10" s="47">
        <f t="shared" si="0"/>
        <v>18700</v>
      </c>
      <c r="T10" s="44">
        <v>17000</v>
      </c>
      <c r="U10" s="57"/>
      <c r="V10" s="57"/>
      <c r="W10" s="57"/>
      <c r="X10" s="43"/>
      <c r="Y10" s="42"/>
      <c r="Z10" s="49"/>
      <c r="AA10" s="49"/>
    </row>
    <row r="11" spans="2:27" ht="15" customHeight="1" x14ac:dyDescent="0.4">
      <c r="B11" s="1"/>
      <c r="C11" s="1"/>
      <c r="D11" s="1"/>
      <c r="E11" s="1"/>
      <c r="F11" s="1"/>
      <c r="G11" s="1"/>
      <c r="H11" s="1"/>
      <c r="I11" s="1"/>
      <c r="J11" s="1"/>
      <c r="K11" s="1"/>
      <c r="L11" s="55"/>
      <c r="M11" s="49"/>
      <c r="N11" s="60">
        <v>100</v>
      </c>
      <c r="O11" s="60"/>
      <c r="P11" s="60"/>
      <c r="Q11" s="42"/>
      <c r="R11" s="62" t="s">
        <v>24</v>
      </c>
      <c r="S11" s="47">
        <f t="shared" si="0"/>
        <v>55000.000000000007</v>
      </c>
      <c r="T11" s="44">
        <v>50000</v>
      </c>
      <c r="U11" s="57"/>
      <c r="V11" s="57"/>
      <c r="W11" s="57"/>
      <c r="X11" s="43"/>
      <c r="Y11" s="42"/>
      <c r="Z11" s="49"/>
      <c r="AA11" s="49"/>
    </row>
    <row r="12" spans="2:27" ht="19.5" customHeight="1" thickBot="1" x14ac:dyDescent="0.45">
      <c r="B12" s="19" t="s">
        <v>25</v>
      </c>
      <c r="C12" s="1"/>
      <c r="D12" s="1"/>
      <c r="E12" s="1"/>
      <c r="F12" s="1"/>
      <c r="G12" s="1"/>
      <c r="H12" s="1"/>
      <c r="I12" s="1"/>
      <c r="J12" s="1"/>
      <c r="K12" s="1"/>
      <c r="L12" s="55"/>
      <c r="M12" s="49"/>
      <c r="N12" s="58" t="s">
        <v>26</v>
      </c>
      <c r="O12" s="58"/>
      <c r="P12" s="58"/>
      <c r="Q12" s="42"/>
      <c r="R12" s="62" t="s">
        <v>27</v>
      </c>
      <c r="S12" s="47">
        <f t="shared" si="0"/>
        <v>220000.00000000003</v>
      </c>
      <c r="T12" s="44">
        <v>200000</v>
      </c>
      <c r="U12" s="57"/>
      <c r="V12" s="57"/>
      <c r="W12" s="57"/>
      <c r="X12" s="43"/>
      <c r="Y12" s="42"/>
      <c r="Z12" s="49"/>
      <c r="AA12" s="49"/>
    </row>
    <row r="13" spans="2:27" ht="19.5" customHeight="1" thickBot="1" x14ac:dyDescent="0.45">
      <c r="B13" s="1"/>
      <c r="C13" s="82"/>
      <c r="D13" s="83"/>
      <c r="E13" s="19" t="s">
        <v>28</v>
      </c>
      <c r="F13" s="1"/>
      <c r="G13" s="1"/>
      <c r="H13" s="1"/>
      <c r="I13" s="1"/>
      <c r="J13" s="1"/>
      <c r="K13" s="1"/>
      <c r="L13" s="55"/>
      <c r="M13" s="49"/>
      <c r="N13" s="42"/>
      <c r="O13" s="42"/>
      <c r="P13" s="56" t="s">
        <v>29</v>
      </c>
      <c r="Q13" s="42"/>
      <c r="R13" s="57"/>
      <c r="S13" s="57"/>
      <c r="T13" s="57"/>
      <c r="U13" s="57"/>
      <c r="V13" s="57"/>
      <c r="W13" s="57"/>
      <c r="X13" s="43"/>
      <c r="Y13" s="42"/>
      <c r="Z13" s="49"/>
      <c r="AA13" s="49"/>
    </row>
    <row r="14" spans="2:27" ht="19.5" customHeight="1" x14ac:dyDescent="0.4">
      <c r="B14" s="1"/>
      <c r="C14" s="1" t="s">
        <v>30</v>
      </c>
      <c r="D14" s="1"/>
      <c r="E14" s="1"/>
      <c r="F14" s="1"/>
      <c r="G14" s="1"/>
      <c r="H14" s="1"/>
      <c r="I14" s="1"/>
      <c r="J14" s="1"/>
      <c r="K14" s="1"/>
      <c r="L14" s="55"/>
      <c r="M14" s="49"/>
      <c r="N14" s="42"/>
      <c r="O14" s="42"/>
      <c r="P14" s="58" t="s">
        <v>8</v>
      </c>
      <c r="Q14" s="42"/>
      <c r="R14" s="50" t="s">
        <v>31</v>
      </c>
      <c r="S14" s="51" t="s">
        <v>56</v>
      </c>
      <c r="T14" s="51" t="s">
        <v>57</v>
      </c>
      <c r="U14" s="52" t="s">
        <v>58</v>
      </c>
      <c r="V14" s="45" t="s">
        <v>35</v>
      </c>
      <c r="W14" s="45" t="s">
        <v>36</v>
      </c>
      <c r="X14" s="43"/>
      <c r="Y14" s="42"/>
      <c r="Z14" s="49"/>
      <c r="AA14" s="49"/>
    </row>
    <row r="15" spans="2:27" ht="15" customHeight="1" thickBot="1" x14ac:dyDescent="0.45">
      <c r="B15" s="1"/>
      <c r="C15" s="1"/>
      <c r="D15" s="1"/>
      <c r="E15" s="1"/>
      <c r="F15" s="1"/>
      <c r="G15" s="1"/>
      <c r="H15" s="1"/>
      <c r="I15" s="1"/>
      <c r="J15" s="1"/>
      <c r="K15" s="1"/>
      <c r="L15" s="55"/>
      <c r="M15" s="49"/>
      <c r="N15" s="42"/>
      <c r="O15" s="42"/>
      <c r="P15" s="61" t="str">
        <f>IF($C$9=N12,S31,IF($C$9=N11,S30,IF($C$9=N10,S29,IF($C$9=N9,S28,IF($C$9=N8,S27,IF($C$9=N7,S26,IF($C$9=N6,S25,IF($C$9=N5,S24,"ﾒｰﾀｰ口径をお選びください"))))))))</f>
        <v>ﾒｰﾀｰ口径をお選びください</v>
      </c>
      <c r="Q15" s="42" t="s">
        <v>12</v>
      </c>
      <c r="R15" s="53">
        <v>0</v>
      </c>
      <c r="S15" s="53">
        <v>0</v>
      </c>
      <c r="T15" s="54">
        <v>0</v>
      </c>
      <c r="U15" s="54">
        <v>55</v>
      </c>
      <c r="V15" s="44">
        <f>T15/1.1</f>
        <v>0</v>
      </c>
      <c r="W15" s="44">
        <f>U15/1.1</f>
        <v>49.999999999999993</v>
      </c>
      <c r="X15" s="43"/>
      <c r="Y15" s="42"/>
      <c r="Z15" s="49"/>
      <c r="AA15" s="49"/>
    </row>
    <row r="16" spans="2:27" ht="19.5" thickBot="1" x14ac:dyDescent="0.45">
      <c r="B16" s="1"/>
      <c r="C16" s="28" t="s">
        <v>37</v>
      </c>
      <c r="D16" s="1"/>
      <c r="E16" s="20"/>
      <c r="F16" s="1"/>
      <c r="G16" s="1"/>
      <c r="H16" s="1"/>
      <c r="I16" s="1"/>
      <c r="J16" s="1"/>
      <c r="K16" s="1"/>
      <c r="L16" s="55"/>
      <c r="M16" s="49"/>
      <c r="N16" s="42"/>
      <c r="O16" s="42"/>
      <c r="P16" s="60"/>
      <c r="Q16" s="42"/>
      <c r="R16" s="53">
        <v>11</v>
      </c>
      <c r="S16" s="53">
        <v>10</v>
      </c>
      <c r="T16" s="54">
        <v>550</v>
      </c>
      <c r="U16" s="54">
        <v>172.7</v>
      </c>
      <c r="V16" s="44">
        <f>T16/1.1</f>
        <v>499.99999999999994</v>
      </c>
      <c r="W16" s="44">
        <f t="shared" ref="V16:W19" si="1">U16/1.1</f>
        <v>156.99999999999997</v>
      </c>
      <c r="X16" s="43"/>
      <c r="Y16" s="42"/>
      <c r="Z16" s="49"/>
      <c r="AA16" s="49"/>
    </row>
    <row r="17" spans="2:27" ht="15" customHeight="1" x14ac:dyDescent="0.4">
      <c r="B17" s="1"/>
      <c r="C17" s="29"/>
      <c r="D17" s="30"/>
      <c r="E17" s="29"/>
      <c r="F17" s="1"/>
      <c r="G17" s="1"/>
      <c r="H17" s="1"/>
      <c r="I17" s="1"/>
      <c r="J17" s="1"/>
      <c r="K17" s="1"/>
      <c r="L17" s="55"/>
      <c r="M17" s="49"/>
      <c r="N17" s="42"/>
      <c r="O17" s="42"/>
      <c r="P17" s="60"/>
      <c r="Q17" s="42"/>
      <c r="R17" s="53">
        <v>26</v>
      </c>
      <c r="S17" s="53">
        <v>25</v>
      </c>
      <c r="T17" s="54">
        <v>3140.5</v>
      </c>
      <c r="U17" s="54">
        <v>206.8</v>
      </c>
      <c r="V17" s="44">
        <f t="shared" si="1"/>
        <v>2854.9999999999995</v>
      </c>
      <c r="W17" s="44">
        <f t="shared" si="1"/>
        <v>188</v>
      </c>
      <c r="X17" s="43"/>
      <c r="Y17" s="42"/>
      <c r="Z17" s="49"/>
      <c r="AA17" s="49"/>
    </row>
    <row r="18" spans="2:27" ht="15" customHeight="1" thickBot="1" x14ac:dyDescent="0.45">
      <c r="B18" s="1"/>
      <c r="C18" s="1"/>
      <c r="D18" s="31"/>
      <c r="E18" s="30"/>
      <c r="F18" s="31" t="s">
        <v>38</v>
      </c>
      <c r="G18" s="18"/>
      <c r="H18" s="18"/>
      <c r="I18" s="18"/>
      <c r="J18" s="18"/>
      <c r="K18" s="1"/>
      <c r="L18" s="55"/>
      <c r="M18" s="49"/>
      <c r="N18" s="42"/>
      <c r="O18" s="42"/>
      <c r="P18" s="60" t="s">
        <v>17</v>
      </c>
      <c r="Q18" s="42"/>
      <c r="R18" s="53">
        <v>51</v>
      </c>
      <c r="S18" s="53">
        <v>50</v>
      </c>
      <c r="T18" s="54">
        <v>8310.5</v>
      </c>
      <c r="U18" s="54">
        <v>242</v>
      </c>
      <c r="V18" s="44">
        <f t="shared" si="1"/>
        <v>7554.9999999999991</v>
      </c>
      <c r="W18" s="44">
        <f t="shared" si="1"/>
        <v>219.99999999999997</v>
      </c>
      <c r="X18" s="43"/>
      <c r="Y18" s="42"/>
      <c r="Z18" s="49"/>
      <c r="AA18" s="49"/>
    </row>
    <row r="19" spans="2:27" ht="24.95" customHeight="1" thickBot="1" x14ac:dyDescent="0.45">
      <c r="B19" s="19" t="s">
        <v>39</v>
      </c>
      <c r="C19" s="79" t="str">
        <f>P19</f>
        <v>口径、使用量を入力してください</v>
      </c>
      <c r="D19" s="84"/>
      <c r="E19" s="84"/>
      <c r="F19" s="78"/>
      <c r="G19" s="18" t="s">
        <v>12</v>
      </c>
      <c r="H19" s="18"/>
      <c r="I19" s="18"/>
      <c r="J19" s="18"/>
      <c r="K19" s="1"/>
      <c r="L19" s="55"/>
      <c r="M19" s="49"/>
      <c r="N19" s="64"/>
      <c r="O19" s="42"/>
      <c r="P19" s="63" t="str">
        <f>IF($C$9&gt;0,IF($C$13&gt;N12,INT(T39+($C$13-100)*U39)+$P$15,IF($C$13&gt;100,INT(T39+($C$13-100)*U39)+$P$15,IF($C$13&gt;50,INT(T38+($C$13-50)*U38+$P$15),IF($C$13&gt;25,INT(T37+($C$13-25)*U37+$P$15),IF($C$13&gt;10,INT(T36+($C$13-10)*U36+$P$15),INT(U35*$C$13+$P$15)))))),"口径、使用量を入力してください")</f>
        <v>口径、使用量を入力してください</v>
      </c>
      <c r="Q19" s="42" t="s">
        <v>20</v>
      </c>
      <c r="R19" s="53">
        <v>101</v>
      </c>
      <c r="S19" s="53">
        <v>100</v>
      </c>
      <c r="T19" s="54">
        <v>20410.5</v>
      </c>
      <c r="U19" s="54">
        <v>277.2</v>
      </c>
      <c r="V19" s="44">
        <f t="shared" si="1"/>
        <v>18555</v>
      </c>
      <c r="W19" s="44">
        <f t="shared" si="1"/>
        <v>251.99999999999997</v>
      </c>
      <c r="X19" s="43"/>
      <c r="Y19" s="42"/>
      <c r="Z19" s="49"/>
      <c r="AA19" s="49"/>
    </row>
    <row r="20" spans="2:27" ht="24.95" customHeight="1" thickBot="1" x14ac:dyDescent="0.45">
      <c r="B20" s="30"/>
      <c r="C20" s="1"/>
      <c r="D20" s="30"/>
      <c r="E20" s="1"/>
      <c r="F20" s="31" t="s">
        <v>38</v>
      </c>
      <c r="G20" s="1"/>
      <c r="H20" s="19" t="s">
        <v>40</v>
      </c>
      <c r="I20" s="77">
        <f>IF(C19=C21,0,C19-C21)</f>
        <v>0</v>
      </c>
      <c r="J20" s="78"/>
      <c r="K20" s="30" t="s">
        <v>12</v>
      </c>
      <c r="L20" s="49"/>
      <c r="M20" s="49"/>
      <c r="N20" s="65"/>
      <c r="O20" s="42"/>
      <c r="P20" s="42"/>
      <c r="Q20" s="42"/>
      <c r="R20" s="43"/>
      <c r="S20" s="43"/>
      <c r="T20" s="43"/>
      <c r="U20" s="43"/>
      <c r="V20" s="43"/>
      <c r="W20" s="43"/>
      <c r="X20" s="43"/>
      <c r="Y20" s="42"/>
      <c r="Z20" s="49"/>
      <c r="AA20" s="49"/>
    </row>
    <row r="21" spans="2:27" ht="24.95" customHeight="1" thickBot="1" x14ac:dyDescent="0.45">
      <c r="B21" s="19" t="s">
        <v>54</v>
      </c>
      <c r="C21" s="79" t="str">
        <f>P9</f>
        <v>口径、使用量を入力してください</v>
      </c>
      <c r="D21" s="80"/>
      <c r="E21" s="80"/>
      <c r="F21" s="81"/>
      <c r="G21" s="30" t="s">
        <v>12</v>
      </c>
      <c r="H21" s="30"/>
      <c r="I21" s="1"/>
      <c r="J21" s="18"/>
      <c r="K21" s="18"/>
      <c r="L21" s="55"/>
      <c r="M21" s="49"/>
      <c r="N21" s="42"/>
      <c r="O21" s="42"/>
      <c r="P21" s="42"/>
      <c r="Q21" s="42"/>
      <c r="R21" s="43"/>
      <c r="S21" s="43"/>
      <c r="T21" s="43"/>
      <c r="U21" s="43"/>
      <c r="V21" s="43"/>
      <c r="W21" s="43"/>
      <c r="X21" s="43"/>
      <c r="Y21" s="42"/>
      <c r="Z21" s="49"/>
      <c r="AA21" s="49"/>
    </row>
    <row r="22" spans="2:27" ht="15" customHeight="1" x14ac:dyDescent="0.4">
      <c r="B22" s="1"/>
      <c r="C22" s="1"/>
      <c r="D22" s="30"/>
      <c r="E22" s="30"/>
      <c r="F22" s="1"/>
      <c r="G22" s="30"/>
      <c r="H22" s="30"/>
      <c r="I22" s="1"/>
      <c r="J22" s="1"/>
      <c r="K22" s="1"/>
      <c r="L22" s="55"/>
      <c r="M22" s="49"/>
      <c r="N22" s="42"/>
      <c r="O22" s="42" t="s">
        <v>42</v>
      </c>
      <c r="P22" s="42"/>
      <c r="Q22" s="42"/>
      <c r="R22" s="43" t="s">
        <v>43</v>
      </c>
      <c r="S22" s="43" t="s">
        <v>44</v>
      </c>
      <c r="T22" s="57"/>
      <c r="U22" s="43"/>
      <c r="V22" s="43"/>
      <c r="W22" s="43"/>
      <c r="X22" s="43"/>
      <c r="Y22" s="42"/>
      <c r="Z22" s="49"/>
      <c r="AA22" s="49"/>
    </row>
    <row r="23" spans="2:27" ht="15" customHeight="1" x14ac:dyDescent="0.5">
      <c r="B23" s="1" t="s">
        <v>45</v>
      </c>
      <c r="C23" s="30"/>
      <c r="D23" s="30"/>
      <c r="E23" s="30"/>
      <c r="F23" s="1"/>
      <c r="G23" s="30"/>
      <c r="H23" s="30"/>
      <c r="I23" s="1"/>
      <c r="J23" s="6"/>
      <c r="K23" s="1"/>
      <c r="L23" s="55"/>
      <c r="M23" s="49"/>
      <c r="N23" s="42"/>
      <c r="O23" s="42"/>
      <c r="P23" s="42"/>
      <c r="Q23" s="42"/>
      <c r="R23" s="59" t="s">
        <v>9</v>
      </c>
      <c r="S23" s="59" t="s">
        <v>55</v>
      </c>
      <c r="T23" s="57"/>
      <c r="U23" s="43"/>
      <c r="V23" s="43"/>
      <c r="W23" s="43"/>
      <c r="X23" s="43"/>
      <c r="Y23" s="42"/>
      <c r="Z23" s="49"/>
      <c r="AA23" s="49"/>
    </row>
    <row r="24" spans="2:27" ht="15" customHeight="1" x14ac:dyDescent="0.4">
      <c r="B24" s="1" t="s">
        <v>46</v>
      </c>
      <c r="C24" s="30"/>
      <c r="D24" s="30"/>
      <c r="E24" s="30"/>
      <c r="F24" s="30"/>
      <c r="G24" s="30"/>
      <c r="H24" s="30"/>
      <c r="I24" s="1"/>
      <c r="J24" s="6"/>
      <c r="K24" s="1"/>
      <c r="L24" s="55"/>
      <c r="M24" s="49"/>
      <c r="N24" s="42"/>
      <c r="O24" s="42"/>
      <c r="P24" s="42"/>
      <c r="Q24" s="42"/>
      <c r="R24" s="62" t="s">
        <v>13</v>
      </c>
      <c r="S24" s="47">
        <f>T24*1.1</f>
        <v>1045</v>
      </c>
      <c r="T24" s="44">
        <v>950</v>
      </c>
      <c r="U24" s="46">
        <f>T24/T5-1</f>
        <v>0.30136986301369872</v>
      </c>
      <c r="V24" s="43"/>
      <c r="W24" s="43"/>
      <c r="X24" s="43"/>
      <c r="Y24" s="42"/>
      <c r="Z24" s="49"/>
      <c r="AA24" s="49"/>
    </row>
    <row r="25" spans="2:27" ht="15" customHeight="1" x14ac:dyDescent="0.4">
      <c r="B25" s="18"/>
      <c r="C25" s="18"/>
      <c r="D25" s="18"/>
      <c r="E25" s="18"/>
      <c r="F25" s="18"/>
      <c r="G25" s="18"/>
      <c r="H25" s="18"/>
      <c r="I25" s="18"/>
      <c r="J25" s="6"/>
      <c r="K25" s="1"/>
      <c r="L25" s="55"/>
      <c r="M25" s="49"/>
      <c r="N25" s="42"/>
      <c r="O25" s="42"/>
      <c r="P25" s="42"/>
      <c r="Q25" s="42"/>
      <c r="R25" s="62" t="s">
        <v>14</v>
      </c>
      <c r="S25" s="47">
        <f t="shared" ref="S25:S31" si="2">T25*1.1</f>
        <v>1078</v>
      </c>
      <c r="T25" s="44">
        <v>980</v>
      </c>
      <c r="U25" s="46">
        <f t="shared" ref="U25:U31" si="3">T25/T6-1</f>
        <v>0.30666666666666664</v>
      </c>
      <c r="V25" s="43"/>
      <c r="W25" s="43"/>
      <c r="X25" s="43"/>
      <c r="Y25" s="42"/>
      <c r="Z25" s="49"/>
      <c r="AA25" s="49"/>
    </row>
    <row r="26" spans="2:27" x14ac:dyDescent="0.4">
      <c r="J26" s="35"/>
      <c r="K26" s="2"/>
      <c r="L26" s="55"/>
      <c r="M26" s="49"/>
      <c r="N26" s="42"/>
      <c r="O26" s="42"/>
      <c r="P26" s="42"/>
      <c r="Q26" s="42"/>
      <c r="R26" s="62" t="s">
        <v>15</v>
      </c>
      <c r="S26" s="47">
        <f t="shared" si="2"/>
        <v>1815.0000000000002</v>
      </c>
      <c r="T26" s="44">
        <v>1650</v>
      </c>
      <c r="U26" s="46">
        <f t="shared" si="3"/>
        <v>0.26923076923076916</v>
      </c>
      <c r="V26" s="43"/>
      <c r="W26" s="43"/>
      <c r="X26" s="43"/>
      <c r="Y26" s="42"/>
      <c r="Z26" s="49"/>
      <c r="AA26" s="49"/>
    </row>
    <row r="27" spans="2:27" x14ac:dyDescent="0.4">
      <c r="B27" s="2"/>
      <c r="C27" s="2"/>
      <c r="D27" s="2"/>
      <c r="E27" s="2"/>
      <c r="F27" s="2"/>
      <c r="G27" s="2"/>
      <c r="H27" s="2"/>
      <c r="I27" s="2"/>
      <c r="J27" s="36"/>
      <c r="K27" s="2"/>
      <c r="L27" s="55"/>
      <c r="M27" s="49"/>
      <c r="N27" s="42"/>
      <c r="O27" s="42"/>
      <c r="P27" s="42"/>
      <c r="Q27" s="42"/>
      <c r="R27" s="62" t="s">
        <v>18</v>
      </c>
      <c r="S27" s="47">
        <f t="shared" si="2"/>
        <v>5511</v>
      </c>
      <c r="T27" s="44">
        <v>5010</v>
      </c>
      <c r="U27" s="46">
        <f t="shared" si="3"/>
        <v>0.25250000000000017</v>
      </c>
      <c r="V27" s="43"/>
      <c r="W27" s="43"/>
      <c r="X27" s="43"/>
      <c r="Y27" s="42"/>
      <c r="Z27" s="49"/>
      <c r="AA27" s="49"/>
    </row>
    <row r="28" spans="2:27" x14ac:dyDescent="0.4">
      <c r="L28" s="49"/>
      <c r="M28" s="49"/>
      <c r="N28" s="42"/>
      <c r="O28" s="42"/>
      <c r="P28" s="42"/>
      <c r="Q28" s="42"/>
      <c r="R28" s="62" t="s">
        <v>21</v>
      </c>
      <c r="S28" s="47">
        <f t="shared" si="2"/>
        <v>10978</v>
      </c>
      <c r="T28" s="44">
        <v>9980</v>
      </c>
      <c r="U28" s="46">
        <f t="shared" si="3"/>
        <v>0.24750000000000005</v>
      </c>
      <c r="V28" s="43"/>
      <c r="W28" s="43"/>
      <c r="X28" s="43"/>
      <c r="Y28" s="42"/>
      <c r="Z28" s="49"/>
      <c r="AA28" s="49"/>
    </row>
    <row r="29" spans="2:27" x14ac:dyDescent="0.4">
      <c r="C29" s="37"/>
      <c r="D29" s="37"/>
      <c r="E29" s="38"/>
      <c r="F29" s="38"/>
      <c r="G29" s="37"/>
      <c r="H29" s="37"/>
      <c r="L29" s="49"/>
      <c r="M29" s="49"/>
      <c r="N29" s="42"/>
      <c r="O29" s="42"/>
      <c r="P29" s="42"/>
      <c r="Q29" s="42"/>
      <c r="R29" s="62" t="s">
        <v>23</v>
      </c>
      <c r="S29" s="47">
        <f t="shared" si="2"/>
        <v>22913.000000000004</v>
      </c>
      <c r="T29" s="44">
        <v>20830</v>
      </c>
      <c r="U29" s="46">
        <f t="shared" si="3"/>
        <v>0.22529411764705887</v>
      </c>
      <c r="V29" s="43"/>
      <c r="W29" s="43"/>
      <c r="X29" s="43"/>
      <c r="Y29" s="42"/>
      <c r="Z29" s="49"/>
      <c r="AA29" s="49"/>
    </row>
    <row r="30" spans="2:27" x14ac:dyDescent="0.4">
      <c r="L30" s="49"/>
      <c r="M30" s="49"/>
      <c r="N30" s="42"/>
      <c r="O30" s="42"/>
      <c r="P30" s="42"/>
      <c r="Q30" s="42"/>
      <c r="R30" s="62" t="s">
        <v>24</v>
      </c>
      <c r="S30" s="47">
        <f t="shared" si="2"/>
        <v>68090</v>
      </c>
      <c r="T30" s="44">
        <v>61900</v>
      </c>
      <c r="U30" s="46">
        <f t="shared" si="3"/>
        <v>0.23799999999999999</v>
      </c>
      <c r="V30" s="43"/>
      <c r="W30" s="43"/>
      <c r="X30" s="43"/>
      <c r="Y30" s="42"/>
      <c r="Z30" s="49"/>
      <c r="AA30" s="49"/>
    </row>
    <row r="31" spans="2:27" x14ac:dyDescent="0.4">
      <c r="L31" s="49"/>
      <c r="M31" s="49"/>
      <c r="N31" s="42"/>
      <c r="O31" s="42"/>
      <c r="P31" s="42"/>
      <c r="Q31" s="42"/>
      <c r="R31" s="62" t="s">
        <v>47</v>
      </c>
      <c r="S31" s="47">
        <f t="shared" si="2"/>
        <v>266354</v>
      </c>
      <c r="T31" s="44">
        <v>242140</v>
      </c>
      <c r="U31" s="46">
        <f t="shared" si="3"/>
        <v>0.21070000000000011</v>
      </c>
      <c r="V31" s="43"/>
      <c r="W31" s="43"/>
      <c r="X31" s="43"/>
      <c r="Y31" s="42"/>
      <c r="Z31" s="49"/>
      <c r="AA31" s="49"/>
    </row>
    <row r="32" spans="2:27" x14ac:dyDescent="0.4">
      <c r="L32" s="49"/>
      <c r="M32" s="49"/>
      <c r="N32" s="42"/>
      <c r="O32" s="42"/>
      <c r="P32" s="42"/>
      <c r="Q32" s="42"/>
      <c r="R32" s="62"/>
      <c r="S32" s="47"/>
      <c r="T32" s="44"/>
      <c r="U32" s="43"/>
      <c r="V32" s="43"/>
      <c r="W32" s="43"/>
      <c r="X32" s="43"/>
      <c r="Y32" s="42"/>
      <c r="Z32" s="49"/>
      <c r="AA32" s="49"/>
    </row>
    <row r="33" spans="12:27" x14ac:dyDescent="0.4">
      <c r="L33" s="49"/>
      <c r="M33" s="49"/>
      <c r="N33" s="42"/>
      <c r="O33" s="42"/>
      <c r="P33" s="42"/>
      <c r="Q33" s="42"/>
      <c r="R33" s="48" t="s">
        <v>48</v>
      </c>
      <c r="S33" s="47"/>
      <c r="T33" s="44"/>
      <c r="U33" s="43"/>
      <c r="V33" s="43"/>
      <c r="W33" s="43"/>
      <c r="X33" s="43"/>
      <c r="Y33" s="42"/>
      <c r="Z33" s="49"/>
      <c r="AA33" s="49"/>
    </row>
    <row r="34" spans="12:27" ht="24" x14ac:dyDescent="0.4">
      <c r="L34" s="49"/>
      <c r="M34" s="49"/>
      <c r="N34" s="42"/>
      <c r="O34" s="42"/>
      <c r="P34" s="42"/>
      <c r="Q34" s="42"/>
      <c r="R34" s="50" t="s">
        <v>31</v>
      </c>
      <c r="S34" s="51" t="s">
        <v>56</v>
      </c>
      <c r="T34" s="51" t="s">
        <v>57</v>
      </c>
      <c r="U34" s="52" t="s">
        <v>58</v>
      </c>
      <c r="V34" s="45" t="s">
        <v>35</v>
      </c>
      <c r="W34" s="45" t="s">
        <v>36</v>
      </c>
      <c r="X34" s="43"/>
      <c r="Y34" s="42"/>
      <c r="Z34" s="49"/>
      <c r="AA34" s="49"/>
    </row>
    <row r="35" spans="12:27" x14ac:dyDescent="0.4">
      <c r="L35" s="49"/>
      <c r="M35" s="49"/>
      <c r="N35" s="42"/>
      <c r="O35" s="42"/>
      <c r="P35" s="42"/>
      <c r="Q35" s="42"/>
      <c r="R35" s="53">
        <v>0</v>
      </c>
      <c r="S35" s="53">
        <v>0</v>
      </c>
      <c r="T35" s="54">
        <f>V35*1.1</f>
        <v>0</v>
      </c>
      <c r="U35" s="54">
        <f>W35*1.1</f>
        <v>66</v>
      </c>
      <c r="V35" s="44">
        <v>0</v>
      </c>
      <c r="W35" s="44">
        <v>60</v>
      </c>
      <c r="X35" s="46">
        <f>W35/W15-1</f>
        <v>0.20000000000000018</v>
      </c>
      <c r="Y35" s="42"/>
      <c r="Z35" s="49"/>
      <c r="AA35" s="49"/>
    </row>
    <row r="36" spans="12:27" x14ac:dyDescent="0.4">
      <c r="L36" s="49"/>
      <c r="M36" s="49"/>
      <c r="N36" s="42"/>
      <c r="O36" s="42"/>
      <c r="P36" s="42"/>
      <c r="Q36" s="42"/>
      <c r="R36" s="53">
        <v>11</v>
      </c>
      <c r="S36" s="53">
        <v>10</v>
      </c>
      <c r="T36" s="54">
        <f t="shared" ref="T36:U39" si="4">V36*1.1</f>
        <v>660</v>
      </c>
      <c r="U36" s="54">
        <f t="shared" si="4"/>
        <v>221.10000000000002</v>
      </c>
      <c r="V36" s="44">
        <f>W35*10</f>
        <v>600</v>
      </c>
      <c r="W36" s="44">
        <v>201</v>
      </c>
      <c r="X36" s="46">
        <f>W36/W16-1</f>
        <v>0.28025477707006385</v>
      </c>
      <c r="Y36" s="42"/>
      <c r="Z36" s="49"/>
      <c r="AA36" s="49"/>
    </row>
    <row r="37" spans="12:27" x14ac:dyDescent="0.4">
      <c r="L37" s="49"/>
      <c r="M37" s="49"/>
      <c r="N37" s="42"/>
      <c r="O37" s="42"/>
      <c r="P37" s="42"/>
      <c r="Q37" s="42"/>
      <c r="R37" s="53">
        <v>26</v>
      </c>
      <c r="S37" s="53">
        <v>25</v>
      </c>
      <c r="T37" s="54">
        <f t="shared" si="4"/>
        <v>3976.5000000000005</v>
      </c>
      <c r="U37" s="54">
        <f t="shared" si="4"/>
        <v>265.10000000000002</v>
      </c>
      <c r="V37" s="44">
        <f>W36*15+V36</f>
        <v>3615</v>
      </c>
      <c r="W37" s="44">
        <v>241</v>
      </c>
      <c r="X37" s="46">
        <f>W37/W17-1</f>
        <v>0.28191489361702127</v>
      </c>
      <c r="Y37" s="42"/>
      <c r="Z37" s="49"/>
      <c r="AA37" s="49"/>
    </row>
    <row r="38" spans="12:27" x14ac:dyDescent="0.4">
      <c r="L38" s="49"/>
      <c r="M38" s="49"/>
      <c r="N38" s="42"/>
      <c r="O38" s="42"/>
      <c r="P38" s="42"/>
      <c r="Q38" s="42"/>
      <c r="R38" s="53">
        <v>51</v>
      </c>
      <c r="S38" s="53">
        <v>50</v>
      </c>
      <c r="T38" s="54">
        <f t="shared" si="4"/>
        <v>10604</v>
      </c>
      <c r="U38" s="54">
        <f t="shared" si="4"/>
        <v>309.10000000000002</v>
      </c>
      <c r="V38" s="44">
        <f>W37*25+V37</f>
        <v>9640</v>
      </c>
      <c r="W38" s="44">
        <v>281</v>
      </c>
      <c r="X38" s="46">
        <f>W38/W18-1</f>
        <v>0.27727272727272734</v>
      </c>
      <c r="Y38" s="42"/>
      <c r="Z38" s="49"/>
      <c r="AA38" s="49"/>
    </row>
    <row r="39" spans="12:27" x14ac:dyDescent="0.4">
      <c r="L39" s="49"/>
      <c r="M39" s="49"/>
      <c r="N39" s="42"/>
      <c r="O39" s="42"/>
      <c r="P39" s="42"/>
      <c r="Q39" s="42"/>
      <c r="R39" s="53">
        <v>101</v>
      </c>
      <c r="S39" s="53">
        <v>100</v>
      </c>
      <c r="T39" s="54">
        <f t="shared" si="4"/>
        <v>26059.000000000004</v>
      </c>
      <c r="U39" s="54">
        <f t="shared" si="4"/>
        <v>354.20000000000005</v>
      </c>
      <c r="V39" s="44">
        <f>W38*50+V38</f>
        <v>23690</v>
      </c>
      <c r="W39" s="44">
        <v>322</v>
      </c>
      <c r="X39" s="46">
        <f>W39/W19-1</f>
        <v>0.2777777777777779</v>
      </c>
      <c r="Y39" s="42"/>
      <c r="Z39" s="49"/>
      <c r="AA39" s="49"/>
    </row>
    <row r="40" spans="12:27" x14ac:dyDescent="0.4">
      <c r="L40" s="49"/>
      <c r="M40" s="49"/>
      <c r="N40" s="42"/>
      <c r="O40" s="42"/>
      <c r="P40" s="42"/>
      <c r="Q40" s="42"/>
      <c r="R40" s="48" t="s">
        <v>49</v>
      </c>
      <c r="S40" s="47"/>
      <c r="T40" s="44"/>
      <c r="U40" s="43"/>
      <c r="V40" s="43"/>
      <c r="W40" s="43"/>
      <c r="X40" s="43"/>
      <c r="Y40" s="42"/>
      <c r="Z40" s="49"/>
      <c r="AA40" s="49"/>
    </row>
    <row r="41" spans="12:27" x14ac:dyDescent="0.4">
      <c r="L41" s="49"/>
      <c r="M41" s="49"/>
      <c r="N41" s="42"/>
      <c r="O41" s="42"/>
      <c r="P41" s="42"/>
      <c r="Q41" s="42"/>
      <c r="R41" s="50" t="s">
        <v>31</v>
      </c>
      <c r="S41" s="51" t="s">
        <v>50</v>
      </c>
      <c r="T41" s="51" t="s">
        <v>51</v>
      </c>
      <c r="U41" s="52" t="s">
        <v>52</v>
      </c>
      <c r="V41" s="45" t="s">
        <v>35</v>
      </c>
      <c r="W41" s="45" t="s">
        <v>36</v>
      </c>
      <c r="X41" s="43"/>
      <c r="Y41" s="42"/>
      <c r="Z41" s="49"/>
      <c r="AA41" s="49"/>
    </row>
    <row r="42" spans="12:27" x14ac:dyDescent="0.4">
      <c r="L42" s="49"/>
      <c r="M42" s="49"/>
      <c r="N42" s="42"/>
      <c r="O42" s="42"/>
      <c r="P42" s="42"/>
      <c r="Q42" s="42"/>
      <c r="R42" s="53">
        <v>0</v>
      </c>
      <c r="S42" s="53">
        <v>0</v>
      </c>
      <c r="T42" s="54">
        <f>V42*1.1</f>
        <v>0</v>
      </c>
      <c r="U42" s="54">
        <f>W42*1.1</f>
        <v>66</v>
      </c>
      <c r="V42" s="44">
        <v>0</v>
      </c>
      <c r="W42" s="44">
        <v>60</v>
      </c>
      <c r="X42" s="43"/>
      <c r="Y42" s="42"/>
      <c r="Z42" s="49"/>
      <c r="AA42" s="49"/>
    </row>
    <row r="43" spans="12:27" x14ac:dyDescent="0.4">
      <c r="L43" s="49"/>
      <c r="M43" s="49"/>
      <c r="N43" s="42"/>
      <c r="O43" s="42"/>
      <c r="P43" s="42"/>
      <c r="Q43" s="42"/>
      <c r="R43" s="53">
        <v>11</v>
      </c>
      <c r="S43" s="53">
        <v>10</v>
      </c>
      <c r="T43" s="54">
        <f t="shared" ref="T43:U46" si="5">V43*1.1</f>
        <v>660</v>
      </c>
      <c r="U43" s="54">
        <f t="shared" si="5"/>
        <v>221.10000000000002</v>
      </c>
      <c r="V43" s="44">
        <f>W42*10</f>
        <v>600</v>
      </c>
      <c r="W43" s="44">
        <v>201</v>
      </c>
      <c r="X43" s="43"/>
      <c r="Y43" s="42"/>
      <c r="Z43" s="49"/>
      <c r="AA43" s="49"/>
    </row>
    <row r="44" spans="12:27" x14ac:dyDescent="0.4">
      <c r="N44" s="42"/>
      <c r="O44" s="42"/>
      <c r="P44" s="42"/>
      <c r="Q44" s="42"/>
      <c r="R44" s="53">
        <v>26</v>
      </c>
      <c r="S44" s="53">
        <v>25</v>
      </c>
      <c r="T44" s="54">
        <f t="shared" si="5"/>
        <v>3976.5000000000005</v>
      </c>
      <c r="U44" s="54">
        <f t="shared" si="5"/>
        <v>265.10000000000002</v>
      </c>
      <c r="V44" s="44">
        <f>W43*15+V43</f>
        <v>3615</v>
      </c>
      <c r="W44" s="44">
        <v>241</v>
      </c>
      <c r="X44" s="43"/>
      <c r="Y44" s="42"/>
    </row>
    <row r="45" spans="12:27" x14ac:dyDescent="0.4">
      <c r="N45" s="42"/>
      <c r="O45" s="42"/>
      <c r="P45" s="42"/>
      <c r="Q45" s="42"/>
      <c r="R45" s="53">
        <v>51</v>
      </c>
      <c r="S45" s="53">
        <v>50</v>
      </c>
      <c r="T45" s="54">
        <f t="shared" si="5"/>
        <v>10604</v>
      </c>
      <c r="U45" s="54">
        <f t="shared" si="5"/>
        <v>309.10000000000002</v>
      </c>
      <c r="V45" s="44">
        <f>W44*25+V44</f>
        <v>9640</v>
      </c>
      <c r="W45" s="44">
        <v>281</v>
      </c>
      <c r="X45" s="43"/>
      <c r="Y45" s="42"/>
    </row>
    <row r="46" spans="12:27" x14ac:dyDescent="0.4">
      <c r="N46" s="42"/>
      <c r="O46" s="42"/>
      <c r="P46" s="42"/>
      <c r="Q46" s="42"/>
      <c r="R46" s="53">
        <v>101</v>
      </c>
      <c r="S46" s="53">
        <v>100</v>
      </c>
      <c r="T46" s="54">
        <f t="shared" si="5"/>
        <v>26059.000000000004</v>
      </c>
      <c r="U46" s="54">
        <f t="shared" si="5"/>
        <v>354.20000000000005</v>
      </c>
      <c r="V46" s="44">
        <f>W45*50+V45</f>
        <v>23690</v>
      </c>
      <c r="W46" s="44">
        <v>322</v>
      </c>
      <c r="X46" s="43"/>
      <c r="Y46" s="42"/>
    </row>
    <row r="47" spans="12:27" x14ac:dyDescent="0.4">
      <c r="N47" s="42"/>
      <c r="O47" s="42"/>
      <c r="P47" s="42"/>
      <c r="Q47" s="42"/>
      <c r="R47" s="48" t="s">
        <v>53</v>
      </c>
      <c r="S47" s="47"/>
      <c r="T47" s="44"/>
      <c r="U47" s="43"/>
      <c r="V47" s="43"/>
      <c r="W47" s="43"/>
      <c r="X47" s="43"/>
      <c r="Y47" s="42"/>
    </row>
    <row r="48" spans="12:27" x14ac:dyDescent="0.4">
      <c r="N48" s="42"/>
      <c r="O48" s="42"/>
      <c r="P48" s="42"/>
      <c r="Q48" s="42"/>
      <c r="R48" s="50" t="s">
        <v>31</v>
      </c>
      <c r="S48" s="51" t="s">
        <v>50</v>
      </c>
      <c r="T48" s="51" t="s">
        <v>51</v>
      </c>
      <c r="U48" s="52" t="s">
        <v>52</v>
      </c>
      <c r="V48" s="45" t="s">
        <v>35</v>
      </c>
      <c r="W48" s="45" t="s">
        <v>36</v>
      </c>
      <c r="X48" s="43"/>
      <c r="Y48" s="42"/>
    </row>
    <row r="49" spans="14:25" x14ac:dyDescent="0.4">
      <c r="N49" s="42"/>
      <c r="O49" s="42"/>
      <c r="P49" s="42"/>
      <c r="Q49" s="42"/>
      <c r="R49" s="53">
        <v>0</v>
      </c>
      <c r="S49" s="53">
        <v>0</v>
      </c>
      <c r="T49" s="54">
        <f>V49*1.1</f>
        <v>0</v>
      </c>
      <c r="U49" s="54">
        <f>W49*1.1</f>
        <v>66</v>
      </c>
      <c r="V49" s="44">
        <v>0</v>
      </c>
      <c r="W49" s="44">
        <v>60</v>
      </c>
      <c r="X49" s="43"/>
      <c r="Y49" s="42"/>
    </row>
    <row r="50" spans="14:25" x14ac:dyDescent="0.4">
      <c r="N50" s="42"/>
      <c r="O50" s="42"/>
      <c r="P50" s="42"/>
      <c r="Q50" s="42"/>
      <c r="R50" s="53">
        <v>11</v>
      </c>
      <c r="S50" s="53">
        <v>10</v>
      </c>
      <c r="T50" s="54">
        <f t="shared" ref="T50:U53" si="6">V50*1.1</f>
        <v>660</v>
      </c>
      <c r="U50" s="54">
        <f t="shared" si="6"/>
        <v>221.10000000000002</v>
      </c>
      <c r="V50" s="44">
        <f>W49*10</f>
        <v>600</v>
      </c>
      <c r="W50" s="44">
        <v>201</v>
      </c>
      <c r="X50" s="43"/>
      <c r="Y50" s="42"/>
    </row>
    <row r="51" spans="14:25" x14ac:dyDescent="0.4">
      <c r="N51" s="42"/>
      <c r="O51" s="42"/>
      <c r="P51" s="42"/>
      <c r="Q51" s="42"/>
      <c r="R51" s="53">
        <v>26</v>
      </c>
      <c r="S51" s="53">
        <v>25</v>
      </c>
      <c r="T51" s="54">
        <f t="shared" si="6"/>
        <v>3976.5000000000005</v>
      </c>
      <c r="U51" s="54">
        <f t="shared" si="6"/>
        <v>265.10000000000002</v>
      </c>
      <c r="V51" s="44">
        <f>W50*15+V50</f>
        <v>3615</v>
      </c>
      <c r="W51" s="44">
        <v>241</v>
      </c>
      <c r="X51" s="43"/>
      <c r="Y51" s="42"/>
    </row>
    <row r="52" spans="14:25" x14ac:dyDescent="0.4">
      <c r="N52" s="42"/>
      <c r="O52" s="42"/>
      <c r="P52" s="42"/>
      <c r="Q52" s="42"/>
      <c r="R52" s="53">
        <v>51</v>
      </c>
      <c r="S52" s="53">
        <v>50</v>
      </c>
      <c r="T52" s="54">
        <f t="shared" si="6"/>
        <v>10604</v>
      </c>
      <c r="U52" s="54">
        <f t="shared" si="6"/>
        <v>309.10000000000002</v>
      </c>
      <c r="V52" s="44">
        <f>W51*25+V51</f>
        <v>9640</v>
      </c>
      <c r="W52" s="44">
        <v>281</v>
      </c>
      <c r="X52" s="43"/>
      <c r="Y52" s="42"/>
    </row>
    <row r="53" spans="14:25" x14ac:dyDescent="0.4">
      <c r="N53" s="42"/>
      <c r="O53" s="42"/>
      <c r="P53" s="42"/>
      <c r="Q53" s="42"/>
      <c r="R53" s="53">
        <v>101</v>
      </c>
      <c r="S53" s="53">
        <v>100</v>
      </c>
      <c r="T53" s="54">
        <f t="shared" si="6"/>
        <v>26059.000000000004</v>
      </c>
      <c r="U53" s="54">
        <f t="shared" si="6"/>
        <v>354.20000000000005</v>
      </c>
      <c r="V53" s="44">
        <f>W52*50+V52</f>
        <v>23690</v>
      </c>
      <c r="W53" s="44">
        <v>322</v>
      </c>
      <c r="X53" s="43"/>
      <c r="Y53" s="42"/>
    </row>
    <row r="54" spans="14:25" x14ac:dyDescent="0.4">
      <c r="N54" s="42"/>
      <c r="O54" s="42"/>
      <c r="P54" s="42"/>
      <c r="Q54" s="42"/>
      <c r="R54" s="43"/>
      <c r="S54" s="43"/>
      <c r="T54" s="43"/>
      <c r="U54" s="43"/>
      <c r="V54" s="43"/>
      <c r="W54" s="43"/>
      <c r="X54" s="43"/>
      <c r="Y54" s="42"/>
    </row>
    <row r="55" spans="14:25" x14ac:dyDescent="0.4"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</row>
  </sheetData>
  <sheetProtection sheet="1" objects="1" scenarios="1"/>
  <mergeCells count="6">
    <mergeCell ref="I20:J20"/>
    <mergeCell ref="C21:F21"/>
    <mergeCell ref="B1:E1"/>
    <mergeCell ref="C9:D9"/>
    <mergeCell ref="C13:D13"/>
    <mergeCell ref="C19:F19"/>
  </mergeCells>
  <phoneticPr fontId="3"/>
  <dataValidations count="1">
    <dataValidation type="list" allowBlank="1" showInputMessage="1" showErrorMessage="1" sqref="C9" xr:uid="{E1711620-13AC-4E75-98F3-7C3E5FA4F5BD}">
      <formula1>$N$5:$N$12</formula1>
    </dataValidation>
  </dataValidations>
  <pageMargins left="0.7" right="0.7" top="0.75" bottom="0.75" header="0.3" footer="0.3"/>
  <pageSetup paperSize="9" scale="6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B8CF7-3AE3-4D2C-91B3-97FC250B523D}">
  <dimension ref="A1"/>
  <sheetViews>
    <sheetView workbookViewId="0"/>
  </sheetViews>
  <sheetFormatPr defaultRowHeight="18.75" x14ac:dyDescent="0.4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水道料金比較計算シート（掲載案）</vt:lpstr>
      <vt:lpstr>水道料金比較計算シート（掲載案） HP掲載用</vt:lpstr>
      <vt:lpstr>Sheet1</vt:lpstr>
      <vt:lpstr>'水道料金比較計算シート（掲載案）'!Print_Area</vt:lpstr>
      <vt:lpstr>'水道料金比較計算シート（掲載案） HP掲載用'!Print_Area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0000009539</dc:creator>
  <cp:lastModifiedBy>前野 朝美</cp:lastModifiedBy>
  <dcterms:created xsi:type="dcterms:W3CDTF">2024-06-26T02:33:34Z</dcterms:created>
  <dcterms:modified xsi:type="dcterms:W3CDTF">2024-06-26T07:11:44Z</dcterms:modified>
</cp:coreProperties>
</file>